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Infrastructure Funding Statements\IFS 2022 - 2023\"/>
    </mc:Choice>
  </mc:AlternateContent>
  <xr:revisionPtr revIDLastSave="0" documentId="13_ncr:1_{26F259D2-53A4-43A9-97B0-2448A98685D9}" xr6:coauthVersionLast="47" xr6:coauthVersionMax="47" xr10:uidLastSave="{00000000-0000-0000-0000-000000000000}"/>
  <bookViews>
    <workbookView xWindow="-120" yWindow="-120" windowWidth="29040" windowHeight="15840" activeTab="6" xr2:uid="{029CF9E7-1CD0-43C8-A129-E24972D153FD}"/>
  </bookViews>
  <sheets>
    <sheet name="Summary sheet  " sheetId="1" r:id="rId1"/>
    <sheet name="S106 signed 22-23" sheetId="2" r:id="rId2"/>
    <sheet name="completed UU's 22-23 " sheetId="9" r:id="rId3"/>
    <sheet name="S106 inc &amp; exp 22-23  " sheetId="3" r:id="rId4"/>
    <sheet name="monitoring fees " sheetId="12" r:id="rId5"/>
    <sheet name="S106 RAMS 22-23" sheetId="11" r:id="rId6"/>
    <sheet name="UU inc &amp; exp 22-23" sheetId="10" r:id="rId7"/>
    <sheet name="(g) allocated 22-23" sheetId="4" r:id="rId8"/>
    <sheet name="(h) spent 22-23" sheetId="5" r:id="rId9"/>
    <sheet name="maintenance contributions " sheetId="15" r:id="rId10"/>
    <sheet name="Sheet3" sheetId="14" r:id="rId11"/>
    <sheet name="Sheet2" sheetId="13" r:id="rId12"/>
    <sheet name="S106 monitoring" sheetId="7" r:id="rId13"/>
    <sheet name="maint cont held 22-23 " sheetId="6"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9" i="15" l="1"/>
  <c r="K29" i="15"/>
  <c r="I29" i="15"/>
  <c r="G29" i="15"/>
  <c r="E29" i="15"/>
  <c r="D29" i="15"/>
  <c r="F27" i="15"/>
  <c r="H27" i="15" s="1"/>
  <c r="J27" i="15" s="1"/>
  <c r="L27" i="15" s="1"/>
  <c r="N27" i="15" s="1"/>
  <c r="F26" i="15"/>
  <c r="H26" i="15" s="1"/>
  <c r="J26" i="15" s="1"/>
  <c r="L26" i="15" s="1"/>
  <c r="N26" i="15" s="1"/>
  <c r="F25" i="15"/>
  <c r="H25" i="15" s="1"/>
  <c r="J25" i="15" s="1"/>
  <c r="L25" i="15" s="1"/>
  <c r="N25" i="15" s="1"/>
  <c r="C24" i="15"/>
  <c r="F24" i="15" s="1"/>
  <c r="H24" i="15" s="1"/>
  <c r="J24" i="15" s="1"/>
  <c r="L24" i="15" s="1"/>
  <c r="N24" i="15" s="1"/>
  <c r="F23" i="15"/>
  <c r="H23" i="15" s="1"/>
  <c r="J23" i="15" s="1"/>
  <c r="L23" i="15" s="1"/>
  <c r="N23" i="15" s="1"/>
  <c r="F22" i="15"/>
  <c r="H22" i="15" s="1"/>
  <c r="J22" i="15" s="1"/>
  <c r="L22" i="15" s="1"/>
  <c r="N22" i="15" s="1"/>
  <c r="F21" i="15"/>
  <c r="H21" i="15" s="1"/>
  <c r="J21" i="15" s="1"/>
  <c r="L21" i="15" s="1"/>
  <c r="N21" i="15" s="1"/>
  <c r="K20" i="15"/>
  <c r="F20" i="15"/>
  <c r="H20" i="15" s="1"/>
  <c r="J20" i="15" s="1"/>
  <c r="L20" i="15" s="1"/>
  <c r="N20" i="15" s="1"/>
  <c r="F19" i="15"/>
  <c r="H19" i="15" s="1"/>
  <c r="J19" i="15" s="1"/>
  <c r="L19" i="15" s="1"/>
  <c r="N19" i="15" s="1"/>
  <c r="C18" i="15"/>
  <c r="F18" i="15" s="1"/>
  <c r="H18" i="15" s="1"/>
  <c r="J18" i="15" s="1"/>
  <c r="L18" i="15" s="1"/>
  <c r="N18" i="15" s="1"/>
  <c r="F17" i="15"/>
  <c r="H17" i="15" s="1"/>
  <c r="J17" i="15" s="1"/>
  <c r="L17" i="15" s="1"/>
  <c r="N17" i="15" s="1"/>
  <c r="F16" i="15"/>
  <c r="H16" i="15" s="1"/>
  <c r="J16" i="15" s="1"/>
  <c r="L16" i="15" s="1"/>
  <c r="N16" i="15" s="1"/>
  <c r="F15" i="15"/>
  <c r="H15" i="15" s="1"/>
  <c r="J15" i="15" s="1"/>
  <c r="L15" i="15" s="1"/>
  <c r="N15" i="15" s="1"/>
  <c r="F14" i="15"/>
  <c r="H14" i="15" s="1"/>
  <c r="J14" i="15" s="1"/>
  <c r="L14" i="15" s="1"/>
  <c r="N14" i="15" s="1"/>
  <c r="H13" i="15"/>
  <c r="J13" i="15" s="1"/>
  <c r="L13" i="15" s="1"/>
  <c r="N13" i="15" s="1"/>
  <c r="F13" i="15"/>
  <c r="H12" i="15"/>
  <c r="J12" i="15" s="1"/>
  <c r="L12" i="15" s="1"/>
  <c r="N12" i="15" s="1"/>
  <c r="F12" i="15"/>
  <c r="F11" i="15"/>
  <c r="H11" i="15" s="1"/>
  <c r="J11" i="15" s="1"/>
  <c r="L11" i="15" s="1"/>
  <c r="N11" i="15" s="1"/>
  <c r="F10" i="15"/>
  <c r="H10" i="15" s="1"/>
  <c r="J10" i="15" s="1"/>
  <c r="L10" i="15" s="1"/>
  <c r="N10" i="15" s="1"/>
  <c r="F9" i="15"/>
  <c r="H9" i="15" s="1"/>
  <c r="J9" i="15" s="1"/>
  <c r="L9" i="15" s="1"/>
  <c r="N9" i="15" s="1"/>
  <c r="C8" i="15"/>
  <c r="F8" i="15" s="1"/>
  <c r="H8" i="15" s="1"/>
  <c r="J8" i="15" s="1"/>
  <c r="L8" i="15" s="1"/>
  <c r="N8" i="15" s="1"/>
  <c r="F7" i="15"/>
  <c r="H7" i="15" s="1"/>
  <c r="J7" i="15" s="1"/>
  <c r="C7" i="15"/>
  <c r="C6" i="15"/>
  <c r="C29" i="15" s="1"/>
  <c r="L7" i="15" l="1"/>
  <c r="J29" i="15"/>
  <c r="F6" i="15"/>
  <c r="L29" i="15" l="1"/>
  <c r="N7" i="15"/>
  <c r="N29" i="15" s="1"/>
  <c r="H6" i="15"/>
  <c r="H29" i="15" s="1"/>
  <c r="F29" i="15"/>
  <c r="L48" i="9" l="1"/>
  <c r="L45" i="9"/>
  <c r="L38" i="9"/>
  <c r="L35" i="9"/>
  <c r="L34" i="9"/>
  <c r="L32" i="9"/>
  <c r="L30" i="9"/>
  <c r="L24" i="9"/>
  <c r="M22" i="9"/>
  <c r="L22" i="9"/>
  <c r="M21" i="9"/>
  <c r="L21" i="9"/>
  <c r="E5" i="11" l="1"/>
  <c r="K13" i="10"/>
  <c r="J13" i="10"/>
  <c r="H13" i="10"/>
  <c r="N12" i="10"/>
  <c r="N11" i="10"/>
  <c r="N10" i="10"/>
  <c r="N9" i="10"/>
  <c r="N8" i="10"/>
  <c r="N7" i="10"/>
  <c r="N6" i="10"/>
  <c r="N5" i="10"/>
  <c r="N4" i="10"/>
  <c r="N3" i="10"/>
  <c r="N2" i="10"/>
  <c r="N13" i="10" s="1"/>
  <c r="M49" i="9"/>
  <c r="L49" i="9"/>
  <c r="E7" i="7" l="1"/>
  <c r="D14" i="4"/>
  <c r="H66" i="3" l="1"/>
  <c r="L66" i="3"/>
  <c r="K66" i="3"/>
  <c r="J66" i="3"/>
  <c r="I66" i="3"/>
  <c r="F16" i="2" l="1"/>
  <c r="E16" i="2"/>
  <c r="D21" i="5" l="1"/>
  <c r="B13"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Helena Craske</author>
  </authors>
  <commentList>
    <comment ref="D6" authorId="0" shapeId="0" xr:uid="{BDC45554-E27A-431F-A48F-EDCB960CA9D1}">
      <text>
        <r>
          <rPr>
            <b/>
            <sz val="9"/>
            <color indexed="81"/>
            <rFont val="Tahoma"/>
            <family val="2"/>
          </rPr>
          <t>Helena Craske:</t>
        </r>
        <r>
          <rPr>
            <sz val="9"/>
            <color indexed="81"/>
            <rFont val="Tahoma"/>
            <family val="2"/>
          </rPr>
          <t xml:space="preserve">
Spent on Scholars Walk</t>
        </r>
      </text>
    </comment>
    <comment ref="C8" authorId="0" shapeId="0" xr:uid="{BC9C167A-B443-4291-95DA-10A91B5C27A1}">
      <text>
        <r>
          <rPr>
            <b/>
            <sz val="9"/>
            <color indexed="81"/>
            <rFont val="Tahoma"/>
            <family val="2"/>
          </rPr>
          <t>Helena Craske:</t>
        </r>
        <r>
          <rPr>
            <sz val="9"/>
            <color indexed="81"/>
            <rFont val="Tahoma"/>
            <family val="2"/>
          </rPr>
          <t xml:space="preserve">
£3425.50 -should have been Peacock close but Matthew took from wrong account
</t>
        </r>
      </text>
    </comment>
    <comment ref="D11" authorId="0" shapeId="0" xr:uid="{D980EF51-AC3C-4C5B-94A2-A7CF7407742A}">
      <text>
        <r>
          <rPr>
            <b/>
            <sz val="9"/>
            <color indexed="81"/>
            <rFont val="Tahoma"/>
            <family val="2"/>
          </rPr>
          <t>Helena Craske:</t>
        </r>
        <r>
          <rPr>
            <sz val="9"/>
            <color indexed="81"/>
            <rFont val="Tahoma"/>
            <family val="2"/>
          </rPr>
          <t xml:space="preserve">
Spent on Scholars Walk &amp; Trafalgar Rd</t>
        </r>
      </text>
    </comment>
    <comment ref="C18" authorId="0" shapeId="0" xr:uid="{577FF081-27B8-4BC0-942A-D91EB003BD8F}">
      <text>
        <r>
          <rPr>
            <b/>
            <sz val="9"/>
            <color indexed="81"/>
            <rFont val="Tahoma"/>
            <family val="2"/>
          </rPr>
          <t>Helena Craske:</t>
        </r>
        <r>
          <rPr>
            <sz val="9"/>
            <color indexed="81"/>
            <rFont val="Tahoma"/>
            <family val="2"/>
          </rPr>
          <t xml:space="preserve">
£3083.40 Matthew took an amount for wet pir surfacing at Admirals Way Hethersett
</t>
        </r>
      </text>
    </comment>
    <comment ref="D18" authorId="0" shapeId="0" xr:uid="{026D609E-46FD-458E-9593-46C5D7E848D1}">
      <text>
        <r>
          <rPr>
            <b/>
            <sz val="9"/>
            <color indexed="81"/>
            <rFont val="Tahoma"/>
            <family val="2"/>
          </rPr>
          <t>Helena Craske:</t>
        </r>
        <r>
          <rPr>
            <sz val="9"/>
            <color indexed="81"/>
            <rFont val="Tahoma"/>
            <family val="2"/>
          </rPr>
          <t xml:space="preserve">
Lakeland Way &amp; Heather Close</t>
        </r>
      </text>
    </comment>
    <comment ref="A19" authorId="0" shapeId="0" xr:uid="{4889274E-0DBD-4AA2-98A4-1E1E80EC1EAA}">
      <text>
        <r>
          <rPr>
            <b/>
            <sz val="9"/>
            <color indexed="81"/>
            <rFont val="Tahoma"/>
            <family val="2"/>
          </rPr>
          <t>Helena Craske:</t>
        </r>
        <r>
          <rPr>
            <sz val="9"/>
            <color indexed="81"/>
            <rFont val="Tahoma"/>
            <family val="2"/>
          </rPr>
          <t xml:space="preserve">
Also Ensign Way
</t>
        </r>
      </text>
    </comment>
  </commentList>
</comments>
</file>

<file path=xl/sharedStrings.xml><?xml version="1.0" encoding="utf-8"?>
<sst xmlns="http://schemas.openxmlformats.org/spreadsheetml/2006/main" count="1242" uniqueCount="598">
  <si>
    <t xml:space="preserve">(a) </t>
  </si>
  <si>
    <t xml:space="preserve">the total amount of money to be provided under any planning obligations which were entered into during the reported year </t>
  </si>
  <si>
    <t xml:space="preserve">(b) </t>
  </si>
  <si>
    <t xml:space="preserve">the total amount of money under any obligation which was received during the reported year </t>
  </si>
  <si>
    <t xml:space="preserve">(c) </t>
  </si>
  <si>
    <t xml:space="preserve">the total amount of money under any planning obligations which was received before the reported year which has not been allocated by the authority   </t>
  </si>
  <si>
    <t xml:space="preserve">(d) </t>
  </si>
  <si>
    <t>summary details of any non monetary contributions to be provided under planning obligations which were entered into during the reported year, including the details of-</t>
  </si>
  <si>
    <t xml:space="preserve">(i) in relation to affordable housing, the total number of units which will be provided  </t>
  </si>
  <si>
    <t xml:space="preserve">(ii) in relation to educational facilities, the number of school places for pupils which will be provided, and the category of school at which they will be provided </t>
  </si>
  <si>
    <t>(e)</t>
  </si>
  <si>
    <t xml:space="preserve">the total amount of money (received under any planning obligations) which was allocated but not spent during the reported year for funding infrastructure </t>
  </si>
  <si>
    <t xml:space="preserve">(f) </t>
  </si>
  <si>
    <t xml:space="preserve">the total amount of money (received under any planing obligations) which was spent by the authority (including transferring it to another person to spend) </t>
  </si>
  <si>
    <t xml:space="preserve">(g) </t>
  </si>
  <si>
    <t xml:space="preserve">in relation to money (received under planning obligations) which was allocated by the authority but not spent during the reported year, summary details of the items of infrastructure on which the money has been allocated  and the amount of money allocated to each item </t>
  </si>
  <si>
    <t xml:space="preserve">(h) </t>
  </si>
  <si>
    <t xml:space="preserve">in relation to money (received under planning obligations) which was spent by the authority during the reported year (including transferring it to another person to spend), summary details of </t>
  </si>
  <si>
    <t xml:space="preserve">(i) the items of infrastructure on which that money (received under planning obligations) as spent and the amount spent on each item  </t>
  </si>
  <si>
    <t xml:space="preserve">(ii) the amount of money (received under planning obligations) spent on repaying money borrowed, including any interest, with details of the items of infrastructure  which that money was used to provide (wholly or in part)  </t>
  </si>
  <si>
    <t xml:space="preserve">(iii) the amount of money (received under planning obligations) spent in respect of monitoring (including reporting under regulations 121A) in relation to the delivery of planning obligations   </t>
  </si>
  <si>
    <t xml:space="preserve">(i) </t>
  </si>
  <si>
    <t xml:space="preserve">the total amount of money (received under any planing obligations) during any year which has been retained at the end of the reported year and where any retained money has been allocated for the purposes of longer term maintenance  (commuted sums) also identified separately the total amount of commuted sums held    </t>
  </si>
  <si>
    <t>Date of S106</t>
  </si>
  <si>
    <t>Type of S106</t>
  </si>
  <si>
    <t xml:space="preserve">Address </t>
  </si>
  <si>
    <t xml:space="preserve">Application number </t>
  </si>
  <si>
    <t xml:space="preserve">COMMUTED SUMS </t>
  </si>
  <si>
    <t xml:space="preserve">Site </t>
  </si>
  <si>
    <t>Tree Belts, Higway Shrubs, Harts Farm</t>
  </si>
  <si>
    <t>Abbey Rd, Wym</t>
  </si>
  <si>
    <t>Cuckoofield Lane, Mulbarton</t>
  </si>
  <si>
    <t>Ashbrook Meadows, Diss</t>
  </si>
  <si>
    <t>Queens Hills</t>
  </si>
  <si>
    <t>Hingham Hopkins development</t>
  </si>
  <si>
    <t>Mulbarton Phase 3, Mulberry Gardens, Hopkins development</t>
  </si>
  <si>
    <t xml:space="preserve">Total </t>
  </si>
  <si>
    <t>Q 3 (h )</t>
  </si>
  <si>
    <t xml:space="preserve">Parish </t>
  </si>
  <si>
    <t xml:space="preserve">Purpose of spend </t>
  </si>
  <si>
    <t xml:space="preserve">Amount </t>
  </si>
  <si>
    <t xml:space="preserve">Items of infrastructure money spent on </t>
  </si>
  <si>
    <t xml:space="preserve">Q 3 (g) </t>
  </si>
  <si>
    <t>NIL</t>
  </si>
  <si>
    <t>2011/1804</t>
  </si>
  <si>
    <t xml:space="preserve">N/A County Council responsibility </t>
  </si>
  <si>
    <t>S106</t>
  </si>
  <si>
    <t>Items of infrastructure money to be spent on</t>
  </si>
  <si>
    <t>2013/1494</t>
  </si>
  <si>
    <t xml:space="preserve">Site address </t>
  </si>
  <si>
    <t xml:space="preserve">Date of S106 </t>
  </si>
  <si>
    <t xml:space="preserve">Amount received </t>
  </si>
  <si>
    <t>Who can spend</t>
  </si>
  <si>
    <t>Amount held at 1/4/22</t>
  </si>
  <si>
    <t xml:space="preserve">Amount committed </t>
  </si>
  <si>
    <t xml:space="preserve">Deadline for spending </t>
  </si>
  <si>
    <t>Tharston</t>
  </si>
  <si>
    <t xml:space="preserve">AH officer </t>
  </si>
  <si>
    <t xml:space="preserve">Affordable Housing </t>
  </si>
  <si>
    <t xml:space="preserve">NONE </t>
  </si>
  <si>
    <t xml:space="preserve">Loddon </t>
  </si>
  <si>
    <t xml:space="preserve">Express Plastics </t>
  </si>
  <si>
    <t>2011/1184</t>
  </si>
  <si>
    <t xml:space="preserve">Scole </t>
  </si>
  <si>
    <t>Land adj Reading rooms</t>
  </si>
  <si>
    <t>2010/1377</t>
  </si>
  <si>
    <t xml:space="preserve">Costessey </t>
  </si>
  <si>
    <t xml:space="preserve">Land north of river tudd </t>
  </si>
  <si>
    <t>2001/1435</t>
  </si>
  <si>
    <t xml:space="preserve">Forncett St Peter </t>
  </si>
  <si>
    <t xml:space="preserve">Old sale Yard </t>
  </si>
  <si>
    <t>2011/0016</t>
  </si>
  <si>
    <t xml:space="preserve">Tharston </t>
  </si>
  <si>
    <t xml:space="preserve">Chequers Road </t>
  </si>
  <si>
    <t>2010/2225</t>
  </si>
  <si>
    <t xml:space="preserve">Hethersett </t>
  </si>
  <si>
    <t>Hethersett North</t>
  </si>
  <si>
    <t xml:space="preserve">Hethersett North- </t>
  </si>
  <si>
    <t>Long stratton</t>
  </si>
  <si>
    <t xml:space="preserve">Cygnet House, Swan Lane </t>
  </si>
  <si>
    <t>2013/0265</t>
  </si>
  <si>
    <t xml:space="preserve">Bracon Ash </t>
  </si>
  <si>
    <t xml:space="preserve">Long four Acres </t>
  </si>
  <si>
    <t>2017/2131</t>
  </si>
  <si>
    <t xml:space="preserve">Earsham </t>
  </si>
  <si>
    <t xml:space="preserve">School Road </t>
  </si>
  <si>
    <t>2018/1317</t>
  </si>
  <si>
    <t xml:space="preserve">Express Plastics Beccles Road </t>
  </si>
  <si>
    <t xml:space="preserve">Affordable housing </t>
  </si>
  <si>
    <t xml:space="preserve">Wymondham </t>
  </si>
  <si>
    <t xml:space="preserve">South Wymondham - area A </t>
  </si>
  <si>
    <t>2011/0505</t>
  </si>
  <si>
    <t xml:space="preserve">Pulham Market </t>
  </si>
  <si>
    <t>Land at Sycamore Farm, Tattlepot Road</t>
  </si>
  <si>
    <t>18/0598</t>
  </si>
  <si>
    <t xml:space="preserve">AH Officer </t>
  </si>
  <si>
    <t xml:space="preserve">Bixley </t>
  </si>
  <si>
    <t xml:space="preserve">West of West Octagon Farm, Bungay Road </t>
  </si>
  <si>
    <t>2012/0405</t>
  </si>
  <si>
    <t xml:space="preserve">Bixley Parish </t>
  </si>
  <si>
    <t xml:space="preserve">Recreational space </t>
  </si>
  <si>
    <t xml:space="preserve">Dickleburgh </t>
  </si>
  <si>
    <t xml:space="preserve">Rear Mount Pleasant </t>
  </si>
  <si>
    <t>2012/1777</t>
  </si>
  <si>
    <t xml:space="preserve">Dickleburgh Parish &amp; Play and amenity officer </t>
  </si>
  <si>
    <t>Recreational space</t>
  </si>
  <si>
    <t xml:space="preserve">Green Infrastructure Officer </t>
  </si>
  <si>
    <t xml:space="preserve">Biodiversity </t>
  </si>
  <si>
    <t>Harleston</t>
  </si>
  <si>
    <t xml:space="preserve">Briar Farm, Mendham Lane </t>
  </si>
  <si>
    <t>2012/0530</t>
  </si>
  <si>
    <t xml:space="preserve">Harleston Parish </t>
  </si>
  <si>
    <t xml:space="preserve">Mendham Lane Phase 3 </t>
  </si>
  <si>
    <t>2014/0184</t>
  </si>
  <si>
    <t xml:space="preserve">Harleston Town Council </t>
  </si>
  <si>
    <t xml:space="preserve">Hempnall </t>
  </si>
  <si>
    <t>Land at Bungay road</t>
  </si>
  <si>
    <t xml:space="preserve">Hempnall Parish and Gary Howard </t>
  </si>
  <si>
    <t>Off site open space contribution</t>
  </si>
  <si>
    <t xml:space="preserve">North Great Melton Road </t>
  </si>
  <si>
    <t>2012/1814</t>
  </si>
  <si>
    <t xml:space="preserve">Hethersett Parish </t>
  </si>
  <si>
    <t xml:space="preserve">Recreational Space </t>
  </si>
  <si>
    <t>Hingham</t>
  </si>
  <si>
    <t xml:space="preserve">Norwich Road </t>
  </si>
  <si>
    <t>2014/2322</t>
  </si>
  <si>
    <t xml:space="preserve">Hingham Parish </t>
  </si>
  <si>
    <t xml:space="preserve">Outdoor Gym equipment </t>
  </si>
  <si>
    <t xml:space="preserve">South Wym-Area B </t>
  </si>
  <si>
    <t>2012/0371</t>
  </si>
  <si>
    <t xml:space="preserve">Leisure Services </t>
  </si>
  <si>
    <t xml:space="preserve">Community Facilities </t>
  </si>
  <si>
    <t xml:space="preserve">5 yrs from final receipt </t>
  </si>
  <si>
    <t xml:space="preserve">South Wym-Area A </t>
  </si>
  <si>
    <t xml:space="preserve">Play equipment </t>
  </si>
  <si>
    <t>Burdock Close/ Blackthorn Way</t>
  </si>
  <si>
    <t>2012/1702</t>
  </si>
  <si>
    <t xml:space="preserve">Play and Amenity Officer </t>
  </si>
  <si>
    <t xml:space="preserve">Play area </t>
  </si>
  <si>
    <t xml:space="preserve">Harvey Lane </t>
  </si>
  <si>
    <t>2016/0482</t>
  </si>
  <si>
    <t xml:space="preserve">Play and amenity officer </t>
  </si>
  <si>
    <t xml:space="preserve">Open space </t>
  </si>
  <si>
    <t xml:space="preserve">Play and Amenity officer </t>
  </si>
  <si>
    <t xml:space="preserve">Land West of Norwich Road </t>
  </si>
  <si>
    <t>7/10/16 &amp; DOV 11/6/20</t>
  </si>
  <si>
    <t>2016/0165</t>
  </si>
  <si>
    <t xml:space="preserve">Scole Parish </t>
  </si>
  <si>
    <t xml:space="preserve">Village Hall </t>
  </si>
  <si>
    <t xml:space="preserve">15 yrs after final occ </t>
  </si>
  <si>
    <t>Open space contribution</t>
  </si>
  <si>
    <t xml:space="preserve">5 yrs after final occ </t>
  </si>
  <si>
    <t>Stoke Holy Cross</t>
  </si>
  <si>
    <t xml:space="preserve">Land Off Hillcrest </t>
  </si>
  <si>
    <t>2012/2034</t>
  </si>
  <si>
    <t>SHX Parish</t>
  </si>
  <si>
    <t xml:space="preserve">Additional Community Payment </t>
  </si>
  <si>
    <t>Car Park contribution</t>
  </si>
  <si>
    <t xml:space="preserve">North Long Lane </t>
  </si>
  <si>
    <t>2013/0828</t>
  </si>
  <si>
    <t xml:space="preserve">Play area contribution </t>
  </si>
  <si>
    <t xml:space="preserve">Spooner Row </t>
  </si>
  <si>
    <t xml:space="preserve">Bunwell Road/Chapel Road </t>
  </si>
  <si>
    <t>2012/2016</t>
  </si>
  <si>
    <t xml:space="preserve">Village Hall Association </t>
  </si>
  <si>
    <t>Hethersett</t>
  </si>
  <si>
    <t>New Village Pavillion</t>
  </si>
  <si>
    <t xml:space="preserve">see separate sheet </t>
  </si>
  <si>
    <t>S106 Infrastructure Funding Statement 2022-2023</t>
  </si>
  <si>
    <t xml:space="preserve">Obligations details </t>
  </si>
  <si>
    <t>DOV</t>
  </si>
  <si>
    <t>Area D Land to the West of the Street Poringland</t>
  </si>
  <si>
    <t>Land South of Stoke Road &amp; Heath Loke Farm Poringland</t>
  </si>
  <si>
    <t>2021/0488</t>
  </si>
  <si>
    <t xml:space="preserve">2014/2611 </t>
  </si>
  <si>
    <t>Land North of Yarmouth Road, Heckingham</t>
  </si>
  <si>
    <t>2011/0287</t>
  </si>
  <si>
    <t>Festival Park Easton</t>
  </si>
  <si>
    <t>2014/2611</t>
  </si>
  <si>
    <t>Land at Briar Farm, Mendham Lane, Harleston</t>
  </si>
  <si>
    <t>2022/0067</t>
  </si>
  <si>
    <t>2018/2784</t>
  </si>
  <si>
    <t>UU</t>
  </si>
  <si>
    <t>2020/0903</t>
  </si>
  <si>
    <t xml:space="preserve">East of A47, North of A11 &amp; Land to South of A11 and East A47, Cringleford. </t>
  </si>
  <si>
    <t xml:space="preserve">2011/0505 </t>
  </si>
  <si>
    <t>Amount due</t>
  </si>
  <si>
    <t>No of Affordable houses required</t>
  </si>
  <si>
    <r>
      <rPr>
        <sz val="11"/>
        <color theme="1"/>
        <rFont val="Calibri"/>
        <family val="2"/>
        <scheme val="minor"/>
      </rPr>
      <t xml:space="preserve">2011/0476 </t>
    </r>
  </si>
  <si>
    <t>S106 agreements signed during period 1/4/22 - 31/3/23</t>
  </si>
  <si>
    <t>plots 240,241,265,266,268,269 First Homes</t>
  </si>
  <si>
    <t>Land East of Lanley Road, Chedgrave</t>
  </si>
  <si>
    <t>NHS contribution of £137,596  Monitoring Fee of £2,400 GIRAMS £14,130.</t>
  </si>
  <si>
    <t>2022/0276</t>
  </si>
  <si>
    <t>Skylark Mitigation £11,602</t>
  </si>
  <si>
    <t xml:space="preserve">Land North of Low Road, Keswick </t>
  </si>
  <si>
    <t>Land North of the A11, Silfield Road, Wymondham</t>
  </si>
  <si>
    <t>East of the A47, West of Roundhouse Way and North of the A11; and land South of the A11 to the East of the A47 and West of Cringleford</t>
  </si>
  <si>
    <t xml:space="preserve">Land to the North of Hethersett Village Centre  </t>
  </si>
  <si>
    <t xml:space="preserve">OS contribution £79,320, GIRAMS £3,533 and monitoring fee £1,200 </t>
  </si>
  <si>
    <t>2 First Homes plots numbers 268, 269</t>
  </si>
  <si>
    <t xml:space="preserve">OS  contribution £40,000, GIRAMS  £4,276 and monitoring fee £600 </t>
  </si>
  <si>
    <t>Does not include NCC contributions - i.e. White Horse Lane Trowse</t>
  </si>
  <si>
    <t>includes 50 shared ownership housing. £3,500 monitoring fee, GIRAMS £97,197</t>
  </si>
  <si>
    <t xml:space="preserve">Index Linking not included in amounts due </t>
  </si>
  <si>
    <t>Supplemental Affordable Housing Agreement</t>
  </si>
  <si>
    <t xml:space="preserve">Don’t put in number of AH if changing AH type or DOV </t>
  </si>
  <si>
    <t>New definition of AH mix</t>
  </si>
  <si>
    <t>Changed definitions and mix of AH - Big Sky</t>
  </si>
  <si>
    <t>S106 Affordable Housing Agreement</t>
  </si>
  <si>
    <t xml:space="preserve">Sage Housing - Aspen Drive </t>
  </si>
  <si>
    <t xml:space="preserve">Flagship </t>
  </si>
  <si>
    <t>Supplemental HA agreement - AH's included</t>
  </si>
  <si>
    <t>Amount received 22/23</t>
  </si>
  <si>
    <t>Amount spent 22/23</t>
  </si>
  <si>
    <t>Amount held at 1/4/23</t>
  </si>
  <si>
    <t>Bramerton</t>
  </si>
  <si>
    <t xml:space="preserve">Land West of 4 Church Farm Close </t>
  </si>
  <si>
    <t>2019/1824</t>
  </si>
  <si>
    <t>2019/0864</t>
  </si>
  <si>
    <t xml:space="preserve">Land ADJ Church Farm Barns </t>
  </si>
  <si>
    <t>DOV 17/03/2021</t>
  </si>
  <si>
    <t>2008/1014</t>
  </si>
  <si>
    <t>Off site affordable housing contribution</t>
  </si>
  <si>
    <t xml:space="preserve">Woodton </t>
  </si>
  <si>
    <t>West of The Street</t>
  </si>
  <si>
    <t>2020/1506</t>
  </si>
  <si>
    <t>£37,268.84`</t>
  </si>
  <si>
    <t>Purpose for spending</t>
  </si>
  <si>
    <t xml:space="preserve">Notes </t>
  </si>
  <si>
    <t xml:space="preserve">Interest only left to spend </t>
  </si>
  <si>
    <t>8489 spent 6/5/21 &amp; interest tx to 098 (£1.82)</t>
  </si>
  <si>
    <t>tx to interest (£0.09)</t>
  </si>
  <si>
    <t>tx to interest (£6.97)</t>
  </si>
  <si>
    <t>tx to interest (£8.71)</t>
  </si>
  <si>
    <t>£40,663.23 paid +  £56.45 int on 23/11/22 . Bal = £0</t>
  </si>
  <si>
    <t>£15,781.48 paid + £21.91 int on 23/11/22. Bal = £0</t>
  </si>
  <si>
    <t xml:space="preserve">£32,207.43 paid + £44.71 int on 23/11/22. Bal = £0 </t>
  </si>
  <si>
    <t>£40,695.35 paid 1/11/22.+ int £325.89 paid 23/11/22. Bal = £0</t>
  </si>
  <si>
    <t>£44,560.81 paid 23/11/22. Including interest . Bal = £0</t>
  </si>
  <si>
    <t>£229,647.56 paid 14/12/220including interest. Bal = £0</t>
  </si>
  <si>
    <t>£141,345.57 paid 14/12/22 including interest. Bal = £0</t>
  </si>
  <si>
    <t>spent 28/4/23 on Hethersett land purchase</t>
  </si>
  <si>
    <t>spent 28/4/23 on Hethersett  land purchase and 26/6/23 £30k spent on Orwell Homes bid to Homes England</t>
  </si>
  <si>
    <t>JB emailed Gary Howard 3/3/23 asing these monies have been allocated as clawbak date close,GH will follow up. 7/6/23 - £2,874.61 spent by GH via PO to Proludic</t>
  </si>
  <si>
    <t xml:space="preserve">spent 28/4/23 on Hetersett land purchase and 26/6/23 spent £30k on Orwell Homes bid to Homes England </t>
  </si>
  <si>
    <t>spent 28/4/23 on Hethersett  land purchase</t>
  </si>
  <si>
    <t>All money committed to pavillion project - work has started on pp</t>
  </si>
  <si>
    <t>Payment 1</t>
  </si>
  <si>
    <t>Payment 2</t>
  </si>
  <si>
    <t>Payment 3</t>
  </si>
  <si>
    <t xml:space="preserve">Bixley Parish only otherwise DOV required. </t>
  </si>
  <si>
    <t>£9,591.76 received 6/2/23 for AH from 2021 sales</t>
  </si>
  <si>
    <t xml:space="preserve">10 yrs from final occ .Ringfenced for pavillion project </t>
  </si>
  <si>
    <t xml:space="preserve">For Bramerton to use </t>
  </si>
  <si>
    <t>£2465.40 spent 25/4/23 for architect fees</t>
  </si>
  <si>
    <t>1020 spent 25/10/22 - football pitch 2588.04 spent 23/11/22. Pitch spent 690 14/12/22</t>
  </si>
  <si>
    <r>
      <t xml:space="preserve">Not received all money yet </t>
    </r>
    <r>
      <rPr>
        <sz val="11"/>
        <color rgb="FFFF0000"/>
        <rFont val="Calibri"/>
        <family val="2"/>
        <scheme val="minor"/>
      </rPr>
      <t xml:space="preserve">25/1/23 THESE MONIES ARE BEING SPENT FOR EGYM @ WYMONDHAM LEISURE CENTRE </t>
    </r>
  </si>
  <si>
    <r>
      <t>04 May 23 - £21,469.56 received from Vistry. Not received all money yet .</t>
    </r>
    <r>
      <rPr>
        <sz val="11"/>
        <color rgb="FFFF0000"/>
        <rFont val="Calibri"/>
        <family val="2"/>
        <scheme val="minor"/>
      </rPr>
      <t xml:space="preserve">25/1/23 THESE MONIES ARE BEING SPENT FOR EGYM @ WYMONDHAM LEISURE CENTRE . £10 error with accounts addition </t>
    </r>
  </si>
  <si>
    <t>£17,000.00 paid to HPC 23/1/23</t>
  </si>
  <si>
    <t>All paid out - including interest. Paid £16937.56 13/09/22 + £78,772.95 28/10/22 &amp; £19,286.33</t>
  </si>
  <si>
    <t>clawback 5yrs from receipt (15.07.22)</t>
  </si>
  <si>
    <t>S106 was for a £312,500 off-site affordable housing contribution. Agreed and signed off for £175,000.</t>
  </si>
  <si>
    <r>
      <t>5102000/8510157</t>
    </r>
    <r>
      <rPr>
        <sz val="11"/>
        <color rgb="FF1F497D"/>
        <rFont val="Calibri"/>
        <family val="2"/>
        <scheme val="minor"/>
      </rPr>
      <t>.</t>
    </r>
  </si>
  <si>
    <t xml:space="preserve">None </t>
  </si>
  <si>
    <t>New Village Hall</t>
  </si>
  <si>
    <t>Football pitch</t>
  </si>
  <si>
    <t>Pavillion project</t>
  </si>
  <si>
    <t>Leisure Centre</t>
  </si>
  <si>
    <t>Play equipment</t>
  </si>
  <si>
    <t>Pavillion and Rugby ground projects</t>
  </si>
  <si>
    <t xml:space="preserve">see separate sheet - £1,759,679.22 allocated </t>
  </si>
  <si>
    <t>Amount held as at 31/3/23</t>
  </si>
  <si>
    <t>£4,313,981.26 plus commuted sums amount of   £194,133.83</t>
  </si>
  <si>
    <t>Affordable Housing</t>
  </si>
  <si>
    <t>£4,714,098.72 - £1,759,679.22</t>
  </si>
  <si>
    <t xml:space="preserve">Developer </t>
  </si>
  <si>
    <t xml:space="preserve">Planning reference </t>
  </si>
  <si>
    <t xml:space="preserve">Date received </t>
  </si>
  <si>
    <t>North of Yarmouth Rd. Heckingham</t>
  </si>
  <si>
    <t>F W Properties</t>
  </si>
  <si>
    <t>2022/0287</t>
  </si>
  <si>
    <t xml:space="preserve">District council monitoring fee of £600 Index Linked to be paid on commencement of the development.  </t>
  </si>
  <si>
    <t>Year</t>
  </si>
  <si>
    <t>Parish</t>
  </si>
  <si>
    <t>Planning Reference</t>
  </si>
  <si>
    <t>CIL Liable</t>
  </si>
  <si>
    <t>Proposal</t>
  </si>
  <si>
    <t>Anticipated Commencement</t>
  </si>
  <si>
    <t>Site Address</t>
  </si>
  <si>
    <t>Signed Date</t>
  </si>
  <si>
    <t>Land Charges Notified</t>
  </si>
  <si>
    <t>ZOI(s)</t>
  </si>
  <si>
    <t>Net New Dwellings</t>
  </si>
  <si>
    <t>RAMS Tariff</t>
  </si>
  <si>
    <t>GI Sum</t>
  </si>
  <si>
    <t>2022/23</t>
  </si>
  <si>
    <t>Alburgh</t>
  </si>
  <si>
    <t>2022/0687</t>
  </si>
  <si>
    <t>No</t>
  </si>
  <si>
    <t>Notification for Prior Approval for a proposed change of use and associated building works of an agricultural building to a dwellinghouse (QA and QB)</t>
  </si>
  <si>
    <t>Not commenced (Jan-23)</t>
  </si>
  <si>
    <t>Agricultural Building East of Tunbeck Road IP20 0BS</t>
  </si>
  <si>
    <t>10.06.22</t>
  </si>
  <si>
    <t>Yes</t>
  </si>
  <si>
    <t>Broads
Valley Fens
East Coast</t>
  </si>
  <si>
    <t>1x 4bed</t>
  </si>
  <si>
    <t>Diss</t>
  </si>
  <si>
    <t>2022/0068</t>
  </si>
  <si>
    <t>Conversion of Building A (workshop) to 2 flats with associated works and part demolition and alterations to Building B (Dorset House) from 3 flats to 2</t>
  </si>
  <si>
    <t>Dorset House, Shelfanger Road IP22 4EH</t>
  </si>
  <si>
    <t>14.06.22</t>
  </si>
  <si>
    <t>Brecks</t>
  </si>
  <si>
    <t>1x 2bed</t>
  </si>
  <si>
    <t>Denton</t>
  </si>
  <si>
    <t>2022/0540</t>
  </si>
  <si>
    <t>Conversion from agricultural building to dwellinghouse (following Class Q approval 2021/2429)</t>
  </si>
  <si>
    <t>Not commenced - considering sale (Aug-23) -emailed for update 07.08.23</t>
  </si>
  <si>
    <t>Little Green Farm, Middle Road IP20 0AL</t>
  </si>
  <si>
    <t>22.06.22</t>
  </si>
  <si>
    <t>Valley Fens
Broads
East Coast</t>
  </si>
  <si>
    <t>Bressingham &amp; Fersfield</t>
  </si>
  <si>
    <t>2022/0537</t>
  </si>
  <si>
    <t>Jan-24 (applicant phoned)</t>
  </si>
  <si>
    <t>Agricultural Building North of Windy Ridge IP22 2FF</t>
  </si>
  <si>
    <t>24.06.22</t>
  </si>
  <si>
    <t>Brecks
Valley Fens</t>
  </si>
  <si>
    <t>1x 1bed</t>
  </si>
  <si>
    <t>Kirby Cane</t>
  </si>
  <si>
    <t>2022/0428</t>
  </si>
  <si>
    <t>The Stores House, 17 Mill Road NR35 2PS</t>
  </si>
  <si>
    <t>12.07.22</t>
  </si>
  <si>
    <t>Broads
East Coast</t>
  </si>
  <si>
    <t>2022/0356</t>
  </si>
  <si>
    <t>Agricultural Building South of Bullockshed Lane NR14 7HG</t>
  </si>
  <si>
    <t>20.07.22</t>
  </si>
  <si>
    <t>Pulham Market</t>
  </si>
  <si>
    <t>2021/2720</t>
  </si>
  <si>
    <t>Conversion of agricultural barn to residential dwelling, including erection of carport</t>
  </si>
  <si>
    <t>sale ongoing Jan 2023</t>
  </si>
  <si>
    <t>AB West of Lodge Farm, Colegate End IP21 4XJ</t>
  </si>
  <si>
    <t>25.08.22</t>
  </si>
  <si>
    <t>Valley Fens
Brecks
Broads
East Coast</t>
  </si>
  <si>
    <t>1x 5bed</t>
  </si>
  <si>
    <t>Starston</t>
  </si>
  <si>
    <t>2022/1182</t>
  </si>
  <si>
    <t xml:space="preserve">Notification for Prior Approval for a proposed change of use and associated building works of an agricultural building to a dwelling house </t>
  </si>
  <si>
    <t>waiting for amendment 2022/2074 - expected commencement w/c 16.01.23 (use Nov22 figs)</t>
  </si>
  <si>
    <t>AB East of Brook Farm, Cross Road IP20 9NH</t>
  </si>
  <si>
    <t>07.09.22</t>
  </si>
  <si>
    <t>Broads
Valley Fens
Brecks
East Coast</t>
  </si>
  <si>
    <t>1x 3bed</t>
  </si>
  <si>
    <t xml:space="preserve">2022/23
</t>
  </si>
  <si>
    <t>NA</t>
  </si>
  <si>
    <t>Framingham Earl</t>
  </si>
  <si>
    <t>2022/0092</t>
  </si>
  <si>
    <t>1 Oakcroft Drive, Framingham Earl NR14 7JQ</t>
  </si>
  <si>
    <t>09.09.22</t>
  </si>
  <si>
    <t>Shelfanger</t>
  </si>
  <si>
    <t>2022/0639</t>
  </si>
  <si>
    <t xml:space="preserve">Demolition of agricultural store/barn and erection of 1.5 storey dwelling with parking and turning, including creation of new highway </t>
  </si>
  <si>
    <t>Applicant attempting to sell the plot (Jan-23)</t>
  </si>
  <si>
    <t>Agricultural Building West of Shalom, Heywood Road IP22 2DJ</t>
  </si>
  <si>
    <t>22.09.22</t>
  </si>
  <si>
    <t xml:space="preserve">Diss
</t>
  </si>
  <si>
    <t>2021/1149</t>
  </si>
  <si>
    <t>OP</t>
  </si>
  <si>
    <t>Land to the East of 4 Grigg Close IP22 4NN</t>
  </si>
  <si>
    <t>21.09.22</t>
  </si>
  <si>
    <t xml:space="preserve">Brecks  </t>
  </si>
  <si>
    <t>1 (OP)</t>
  </si>
  <si>
    <t>Deopham and Hackford</t>
  </si>
  <si>
    <t>2022/0100</t>
  </si>
  <si>
    <t>Variation app 2022/2294
COMMENCED MARCH - NEED TO PAY emailed 11.07.23
CHASED 25.07.23</t>
  </si>
  <si>
    <t>Land at Mill Farm, Attleborough Road NR18 9DQ</t>
  </si>
  <si>
    <t>28.09.22</t>
  </si>
  <si>
    <t>Valley Fens
Wash
Brecks</t>
  </si>
  <si>
    <t>Earsham</t>
  </si>
  <si>
    <t>2022/1242</t>
  </si>
  <si>
    <t>NEED TO PAY
invoice to agent 10.05.23</t>
  </si>
  <si>
    <t>AB at Church Farm, Church Road NR35 2TL</t>
  </si>
  <si>
    <t>06.10.22</t>
  </si>
  <si>
    <t>Poringland</t>
  </si>
  <si>
    <t>2022/1429</t>
  </si>
  <si>
    <t>128 The Annexe, The Street NR14 7LA</t>
  </si>
  <si>
    <t>20.10.22</t>
  </si>
  <si>
    <t>Ditchingham</t>
  </si>
  <si>
    <t>2022/0321</t>
  </si>
  <si>
    <t>Land West of 91 Loddon Road NR35 2RA</t>
  </si>
  <si>
    <t>02.11.22</t>
  </si>
  <si>
    <t>2022/0346</t>
  </si>
  <si>
    <t>Land North of 1A Norwich Road NR14 7JH</t>
  </si>
  <si>
    <t>Needham</t>
  </si>
  <si>
    <t>2022/1195</t>
  </si>
  <si>
    <t>Land North of 132 High Road IP20 9LG</t>
  </si>
  <si>
    <t>Brecks
Broads
East Coast</t>
  </si>
  <si>
    <t>Bedingham</t>
  </si>
  <si>
    <t>2022/0885</t>
  </si>
  <si>
    <t>Conversion of barn with extension on footprint of existing agricultural building (following Class Q prior approval 2021/1029).</t>
  </si>
  <si>
    <t>Spring 2024</t>
  </si>
  <si>
    <t>Home Place, Hall Road, Bedingham Norfolk NR35 2DD</t>
  </si>
  <si>
    <t>31.10.22</t>
  </si>
  <si>
    <t>Brooke</t>
  </si>
  <si>
    <t>2022/1098</t>
  </si>
  <si>
    <t>11, The Street NR15 1JW</t>
  </si>
  <si>
    <t>04.10.22</t>
  </si>
  <si>
    <t>Langley</t>
  </si>
  <si>
    <t>2021/2738</t>
  </si>
  <si>
    <t>Notification for Prior Approval for a proposed change of use and associated building works of an agricultural building to a 2 no dwellinghouses (QA and QB)</t>
  </si>
  <si>
    <t>Considering changes to scheme (Jan-23)</t>
  </si>
  <si>
    <t>Agricultural Building West of Langley Street NR14 6AD</t>
  </si>
  <si>
    <t>03.11.22</t>
  </si>
  <si>
    <t>2x 4bed</t>
  </si>
  <si>
    <t>2022/1516</t>
  </si>
  <si>
    <t>Notification for Prior Approval for a proposed change of use and associated building works of an agricultural building to 2 dwellinghouses (QA and QB)</t>
  </si>
  <si>
    <t>Not intending to implement  (separate FP app will come through) 2023/0154 received</t>
  </si>
  <si>
    <t>Barn at Oak Tree Farm, Fen Street IP22 2AQ</t>
  </si>
  <si>
    <t>1x 2bed
1x 4bed</t>
  </si>
  <si>
    <t>2022/1045</t>
  </si>
  <si>
    <t>Wood Farm, The Street IP22 2BL</t>
  </si>
  <si>
    <t>11.11.22</t>
  </si>
  <si>
    <t>2x 3bed</t>
  </si>
  <si>
    <t>Heywood</t>
  </si>
  <si>
    <t>2022/0141</t>
  </si>
  <si>
    <t>AB at Dairy Farm, The Heywood  IP22 5TA</t>
  </si>
  <si>
    <t>4x 2bed
1x 3bed</t>
  </si>
  <si>
    <t>Loddon</t>
  </si>
  <si>
    <t>2022/1421</t>
  </si>
  <si>
    <t>Conversion of garage loft to self-contained annexe and holiday let</t>
  </si>
  <si>
    <t xml:space="preserve">Stubbs Barn, Stubbs Green, Loddon NR14 6EA </t>
  </si>
  <si>
    <t>14.11.22</t>
  </si>
  <si>
    <t>2 BS</t>
  </si>
  <si>
    <t>2022/1531</t>
  </si>
  <si>
    <t>Change of use of agricultural land to residential with conversion and alterations to agricultural buildings following Class Q approvals 2020/0633 and 2021/2084</t>
  </si>
  <si>
    <t>confirmed no charge due - previous permission commenced, fall-back position</t>
  </si>
  <si>
    <t>AB at Church Farm, Church Road IP22 2DG</t>
  </si>
  <si>
    <t>1x 3bed
1x 4bed</t>
  </si>
  <si>
    <t>Spooner Row</t>
  </si>
  <si>
    <t>2021/2764</t>
  </si>
  <si>
    <t>sale ongoing Jan 2023
emailed agent for update 11.07.23</t>
  </si>
  <si>
    <t>Land Opposite Turnpike Farm, London Road NR18 9SS</t>
  </si>
  <si>
    <t>18.11.22</t>
  </si>
  <si>
    <t>Valley Fens
Wash    
Brecks
Broads</t>
  </si>
  <si>
    <t>2022/1731</t>
  </si>
  <si>
    <t>Change of use of existing ancillary annexe to residential dwelling</t>
  </si>
  <si>
    <t>Annexe at 9 Bryars Lane IP22 4GB</t>
  </si>
  <si>
    <t>12.11.22</t>
  </si>
  <si>
    <t xml:space="preserve">Yes </t>
  </si>
  <si>
    <t>2022/0530</t>
  </si>
  <si>
    <t>agent emailed 24.08.23</t>
  </si>
  <si>
    <t>AB West of Diss Road IP22 2EQ</t>
  </si>
  <si>
    <t>29.09.22</t>
  </si>
  <si>
    <t>1x 2bed
4x 3bed</t>
  </si>
  <si>
    <t>Ashby St Mary</t>
  </si>
  <si>
    <t>2022/1027</t>
  </si>
  <si>
    <t>Conversion of existing outbuilding to holiday accommodation.</t>
  </si>
  <si>
    <t>Late 2023</t>
  </si>
  <si>
    <t>The White Cottage, Sandy Lane NR14 7BB</t>
  </si>
  <si>
    <t>24.11.22</t>
  </si>
  <si>
    <t>4 BS</t>
  </si>
  <si>
    <t>2022/1118</t>
  </si>
  <si>
    <t>Thurlings Farmhouse, Hardwick Road IP20 9PH</t>
  </si>
  <si>
    <t>07.12.22</t>
  </si>
  <si>
    <t>2022/1924</t>
  </si>
  <si>
    <t>Notification for prior approval for a proposed change of use and associated building works of an agricultural building to 2 dwellinghouses (QA and QB)</t>
  </si>
  <si>
    <t>Not intending to implement (FP app 2023/0236 submitted) - agent is poc</t>
  </si>
  <si>
    <t>Bressingham and Fersfield</t>
  </si>
  <si>
    <t>2021/0092</t>
  </si>
  <si>
    <t>Land South of Holly Farm, Common Road IP22 2BG</t>
  </si>
  <si>
    <t>14.12.22</t>
  </si>
  <si>
    <t>Valley Fens
Brecks</t>
  </si>
  <si>
    <t>Redenhall with Harleston</t>
  </si>
  <si>
    <t>2022/0803</t>
  </si>
  <si>
    <t>Proposed extension and alterations to form holiday let accommodation (Part retrospective)</t>
  </si>
  <si>
    <t>Halfway Garage, Mendham Lane IP20 9DW</t>
  </si>
  <si>
    <t>19.12.22</t>
  </si>
  <si>
    <t>5/6 BS</t>
  </si>
  <si>
    <t>2022/1378</t>
  </si>
  <si>
    <t>Woodland Hall, Bungay Road IP20 9QW</t>
  </si>
  <si>
    <t>2022/2025</t>
  </si>
  <si>
    <t>Notification for prior approval for a change of use from office (use Class E) to first and second floor to 2 flats (C3)</t>
  </si>
  <si>
    <t>RAISE INVOICE</t>
  </si>
  <si>
    <t>First and Second Floors, 20 Mere Street IP22 4AD</t>
  </si>
  <si>
    <t>23.12.22</t>
  </si>
  <si>
    <t>2x 1bed</t>
  </si>
  <si>
    <t>Kirstead</t>
  </si>
  <si>
    <t>2022/1091</t>
  </si>
  <si>
    <t>Change of use from redundant agricultural barns to single dwelling</t>
  </si>
  <si>
    <t>Drovers Barn, Kirstead Green NR15 1EA</t>
  </si>
  <si>
    <t>22.12.22</t>
  </si>
  <si>
    <t>2020/1689</t>
  </si>
  <si>
    <t>Land East of Overtons Way</t>
  </si>
  <si>
    <t>1x 1bed
5x 2bed
2x 3bed
1x 4bed</t>
  </si>
  <si>
    <t>2022/1300</t>
  </si>
  <si>
    <t>Land Adjacent to 1 The Loke NR35 2QS</t>
  </si>
  <si>
    <t>05.01.23</t>
  </si>
  <si>
    <t>Yelverton</t>
  </si>
  <si>
    <t>2022/2106</t>
  </si>
  <si>
    <t>Land East of The Bungalow, Loddon Road NR14 7PJ</t>
  </si>
  <si>
    <t>26.01.23</t>
  </si>
  <si>
    <t>1 Pitch</t>
  </si>
  <si>
    <t>Haddiscoe</t>
  </si>
  <si>
    <t>2022/0730</t>
  </si>
  <si>
    <t>Change of use of the existing B1 use as office and workshop to holiday let.</t>
  </si>
  <si>
    <t>The Old Forge, Church Lane NR14 6PB</t>
  </si>
  <si>
    <t>08.02.23</t>
  </si>
  <si>
    <t>Bergh Apton</t>
  </si>
  <si>
    <t>2022/1898</t>
  </si>
  <si>
    <t>Subdivision of curtilage and conversion of existing 'Old Stables' into no1 dwelling, including re-purposing of existing access to The Old Rectory to provide new access.</t>
  </si>
  <si>
    <t>The Coach House, The Old Rectory, The Street NR15 1BN</t>
  </si>
  <si>
    <t>19.01.23</t>
  </si>
  <si>
    <t>Hedenham</t>
  </si>
  <si>
    <t>2022/1306</t>
  </si>
  <si>
    <t>Land East of The Old School House, Norwich Rd NR35 2LB</t>
  </si>
  <si>
    <t>10.02.23</t>
  </si>
  <si>
    <t>2022/1382</t>
  </si>
  <si>
    <t>Farthing Green House, 1 Beccles Road NR14 6LT</t>
  </si>
  <si>
    <t>13.02.23</t>
  </si>
  <si>
    <t>15 BS</t>
  </si>
  <si>
    <t>Burston &amp; Shimpling</t>
  </si>
  <si>
    <t>2022/1272</t>
  </si>
  <si>
    <t>Bridge Farm Barns, Long Row, Tibenham NR16 1PA</t>
  </si>
  <si>
    <t>22.02.23</t>
  </si>
  <si>
    <t xml:space="preserve">Valley Fens
Brecks  </t>
  </si>
  <si>
    <t>1x 4bed
1x 5bed</t>
  </si>
  <si>
    <t>2022/1131</t>
  </si>
  <si>
    <t>The Angel Inn, 15 High Street NR14 6ET</t>
  </si>
  <si>
    <t>16.03.23</t>
  </si>
  <si>
    <t>10 BS</t>
  </si>
  <si>
    <t>2022/1735</t>
  </si>
  <si>
    <t>Change of use and extension of a farm building at Home Farm to a residential dwelling.</t>
  </si>
  <si>
    <t>Home Farm, Round House Hill IP20 0AA</t>
  </si>
  <si>
    <t>23.03.23</t>
  </si>
  <si>
    <t>Roydon</t>
  </si>
  <si>
    <t>2023/0023</t>
  </si>
  <si>
    <t>Notification for Prior Approval for a proposed change of use and associated building works of agricultural buildings to 2 dwellinghouse (QA and QB)</t>
  </si>
  <si>
    <t>Willow Farm, Darrow Lane IP22 5XP</t>
  </si>
  <si>
    <t>28.03.23</t>
  </si>
  <si>
    <t>Total</t>
  </si>
  <si>
    <t>Payment Received</t>
  </si>
  <si>
    <t>RAMS Transfer Date</t>
  </si>
  <si>
    <t>GI Sum Recevied</t>
  </si>
  <si>
    <t>GI Spent Amount</t>
  </si>
  <si>
    <t>GI Spent Date</t>
  </si>
  <si>
    <t>GI Spent Details</t>
  </si>
  <si>
    <t>GI Balance</t>
  </si>
  <si>
    <t>2022/1206</t>
  </si>
  <si>
    <t>TOTALS</t>
  </si>
  <si>
    <t>RAMS:</t>
  </si>
  <si>
    <t>GI:</t>
  </si>
  <si>
    <t>RAMS monies received</t>
  </si>
  <si>
    <t xml:space="preserve">Date paid </t>
  </si>
  <si>
    <t>23 properties calc. £185.93 x 23 = £4,276.39 + Index Linked</t>
  </si>
  <si>
    <t xml:space="preserve">S106/Parish-£372,343.52  S106/monitoring-£600.00 S106/RAMS-£5,130.52 UU/RAMS- £2,572.50       UU/GI-£14,919.61  </t>
  </si>
  <si>
    <t>S106 parish-£873,614.35 S106 monitoring- £600.00</t>
  </si>
  <si>
    <t>S106/parish-£4,313,981.26. S106 RAMS - £5,130.52 Maint. cont - £194,133.83 UU/RAMS - £2,572.50    UU/GI-£14,919.61</t>
  </si>
  <si>
    <t xml:space="preserve">S106 -£398,944.00 UU/RAMS-£13,762.89 UU/GI-£87,478.37 </t>
  </si>
  <si>
    <t xml:space="preserve">Monitoring Fees Received </t>
  </si>
  <si>
    <t>2022/2023</t>
  </si>
  <si>
    <t>Commuted Sums</t>
  </si>
  <si>
    <t>Site</t>
  </si>
  <si>
    <t>Capital Amounts as at 01/04/18</t>
  </si>
  <si>
    <t>2018-19 spend</t>
  </si>
  <si>
    <t>2018-19 Income</t>
  </si>
  <si>
    <t>Capital Amounts as at 01/04/19</t>
  </si>
  <si>
    <t>2019-20 spend</t>
  </si>
  <si>
    <t>Capital Amounts as at 01/04/20</t>
  </si>
  <si>
    <t>2020-21 spend</t>
  </si>
  <si>
    <t>Capital Amounts as at 01/04/21</t>
  </si>
  <si>
    <t>2021-22 spend</t>
  </si>
  <si>
    <t>Capital Amounts as at 01/04/22</t>
  </si>
  <si>
    <t>2022-23 spend</t>
  </si>
  <si>
    <t>Capital Amounts as at 01/04/23</t>
  </si>
  <si>
    <t>Frenze Hall Lane, Diss</t>
  </si>
  <si>
    <t>05/06</t>
  </si>
  <si>
    <t>Jermyn Way, Tharston</t>
  </si>
  <si>
    <t>06/07</t>
  </si>
  <si>
    <t>Muir Drive, Watton Rd, Hingham</t>
  </si>
  <si>
    <t>07/08</t>
  </si>
  <si>
    <t>Nelson Close, Harleston</t>
  </si>
  <si>
    <t>08/09</t>
  </si>
  <si>
    <t>Stuston Rd, Diss</t>
  </si>
  <si>
    <t>Trowse Development</t>
  </si>
  <si>
    <t>09/10</t>
  </si>
  <si>
    <t>Victoria Rd, Diss</t>
  </si>
  <si>
    <t>Badger Close, Harleston</t>
  </si>
  <si>
    <t>Ryfield Rd, Mulbarton</t>
  </si>
  <si>
    <t>10/11</t>
  </si>
  <si>
    <t>Poppyfields, Hethersett</t>
  </si>
  <si>
    <t>Whispering Oaks, Wymondham</t>
  </si>
  <si>
    <t>11/12</t>
  </si>
  <si>
    <t>Sancroft Sq, Harleston</t>
  </si>
  <si>
    <t>12/13</t>
  </si>
  <si>
    <t>Doune Way, Harleston</t>
  </si>
  <si>
    <t>Blackthorn Rd, Wym</t>
  </si>
  <si>
    <t>13/14</t>
  </si>
  <si>
    <t xml:space="preserve"> Framlingham Earl (summer close)</t>
  </si>
  <si>
    <t>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</si>
</sst>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8" formatCode="&quot;£&quot;#,##0.00;[Red]\-&quot;£&quot;#,##0.00"/>
    <numFmt numFmtId="44" formatCode="_-&quot;£&quot;* #,##0.00_-;\-&quot;£&quot;* #,##0.00_-;_-&quot;£&quot;* &quot;-&quot;??_-;_-@_-"/>
    <numFmt numFmtId="43" formatCode="_-* #,##0.00_-;\-* #,##0.00_-;_-* &quot;-&quot;??_-;_-@_-"/>
    <numFmt numFmtId="164" formatCode="&quot;£&quot;#,##0.00"/>
    <numFmt numFmtId="165" formatCode="&quot;£&quot;#,##0"/>
    <numFmt numFmtId="166" formatCode="dd/mm/yy;@"/>
  </numFmts>
  <fonts count="13"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color rgb="FF1F497D"/>
      <name val="Calibri"/>
      <family val="2"/>
      <scheme val="minor"/>
    </font>
    <font>
      <sz val="11"/>
      <color rgb="FF1F497D"/>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b/>
      <u/>
      <sz val="11"/>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s>
  <cellStyleXfs count="2">
    <xf numFmtId="0" fontId="0" fillId="0" borderId="0"/>
    <xf numFmtId="43" fontId="6" fillId="0" borderId="0" applyFont="0" applyFill="0" applyBorder="0" applyAlignment="0" applyProtection="0"/>
  </cellStyleXfs>
  <cellXfs count="129">
    <xf numFmtId="0" fontId="0" fillId="0" borderId="0" xfId="0"/>
    <xf numFmtId="0" fontId="0" fillId="0" borderId="0" xfId="0" applyAlignment="1">
      <alignment vertical="top"/>
    </xf>
    <xf numFmtId="0" fontId="0" fillId="0" borderId="0" xfId="0" applyAlignment="1">
      <alignment wrapText="1"/>
    </xf>
    <xf numFmtId="0" fontId="0" fillId="0" borderId="0" xfId="0" applyAlignment="1">
      <alignment horizontal="left" vertical="top"/>
    </xf>
    <xf numFmtId="0" fontId="0" fillId="0" borderId="0" xfId="0" applyAlignment="1">
      <alignment horizontal="left" vertical="top" wrapText="1"/>
    </xf>
    <xf numFmtId="8" fontId="0" fillId="0" borderId="0" xfId="0" applyNumberFormat="1" applyAlignment="1">
      <alignment horizontal="left" vertical="top"/>
    </xf>
    <xf numFmtId="49" fontId="0" fillId="0" borderId="0" xfId="0" applyNumberFormat="1" applyAlignment="1">
      <alignment horizontal="left" vertical="top"/>
    </xf>
    <xf numFmtId="164" fontId="0" fillId="0" borderId="0" xfId="0" applyNumberFormat="1" applyAlignment="1">
      <alignment horizontal="left" vertical="top"/>
    </xf>
    <xf numFmtId="164" fontId="0" fillId="0" borderId="0" xfId="0" applyNumberFormat="1"/>
    <xf numFmtId="0" fontId="0" fillId="0" borderId="0" xfId="0" applyAlignment="1">
      <alignment vertical="top" wrapText="1"/>
    </xf>
    <xf numFmtId="164" fontId="0" fillId="0" borderId="0" xfId="0" applyNumberFormat="1" applyAlignment="1">
      <alignment vertical="top" wrapText="1"/>
    </xf>
    <xf numFmtId="0" fontId="0" fillId="0" borderId="1" xfId="0" applyBorder="1" applyAlignment="1">
      <alignment horizontal="left" vertical="top" wrapText="1"/>
    </xf>
    <xf numFmtId="164" fontId="0" fillId="0" borderId="1" xfId="0" applyNumberFormat="1" applyBorder="1" applyAlignment="1">
      <alignment horizontal="left" vertical="top" wrapText="1"/>
    </xf>
    <xf numFmtId="14" fontId="0" fillId="0" borderId="1" xfId="0" applyNumberFormat="1" applyBorder="1" applyAlignment="1">
      <alignment horizontal="left" vertical="top" wrapText="1"/>
    </xf>
    <xf numFmtId="0" fontId="0" fillId="0" borderId="2" xfId="0" applyFill="1" applyBorder="1" applyAlignment="1">
      <alignment wrapText="1"/>
    </xf>
    <xf numFmtId="0" fontId="0" fillId="0" borderId="0" xfId="0" applyFill="1" applyAlignment="1">
      <alignment horizontal="left" vertical="top"/>
    </xf>
    <xf numFmtId="0" fontId="0" fillId="0" borderId="0" xfId="0" applyFill="1" applyAlignment="1">
      <alignment horizontal="left" vertical="top" wrapText="1"/>
    </xf>
    <xf numFmtId="164" fontId="0" fillId="0" borderId="0" xfId="0" applyNumberFormat="1" applyFill="1" applyAlignment="1">
      <alignment horizontal="left" vertical="top" wrapText="1"/>
    </xf>
    <xf numFmtId="0" fontId="0" fillId="0" borderId="0" xfId="0" applyFill="1"/>
    <xf numFmtId="0" fontId="0" fillId="0" borderId="1" xfId="0" applyFill="1" applyBorder="1" applyAlignment="1">
      <alignment wrapText="1"/>
    </xf>
    <xf numFmtId="0" fontId="0" fillId="0" borderId="1" xfId="0" applyBorder="1" applyAlignment="1">
      <alignment vertical="top" wrapText="1"/>
    </xf>
    <xf numFmtId="0" fontId="0" fillId="0" borderId="1" xfId="0" applyBorder="1" applyAlignment="1">
      <alignment vertical="top"/>
    </xf>
    <xf numFmtId="164" fontId="0" fillId="0" borderId="1" xfId="0" applyNumberFormat="1" applyBorder="1" applyAlignment="1">
      <alignment vertical="top" wrapText="1"/>
    </xf>
    <xf numFmtId="164" fontId="0" fillId="0" borderId="0" xfId="0" applyNumberFormat="1" applyFill="1"/>
    <xf numFmtId="0" fontId="0" fillId="0" borderId="2" xfId="0" applyFill="1" applyBorder="1" applyAlignment="1">
      <alignment vertical="top" wrapText="1"/>
    </xf>
    <xf numFmtId="0" fontId="1" fillId="0" borderId="1" xfId="0" applyFont="1" applyBorder="1" applyAlignment="1">
      <alignment wrapText="1"/>
    </xf>
    <xf numFmtId="0" fontId="0" fillId="0" borderId="0" xfId="0" applyFill="1" applyAlignment="1">
      <alignment wrapText="1"/>
    </xf>
    <xf numFmtId="164" fontId="0" fillId="0" borderId="1" xfId="0" applyNumberFormat="1" applyFill="1" applyBorder="1" applyAlignment="1">
      <alignment wrapText="1"/>
    </xf>
    <xf numFmtId="164" fontId="0" fillId="0" borderId="1" xfId="0" applyNumberFormat="1" applyFill="1" applyBorder="1"/>
    <xf numFmtId="14" fontId="0" fillId="0" borderId="0" xfId="0" applyNumberFormat="1" applyFill="1" applyBorder="1" applyAlignment="1">
      <alignment wrapText="1"/>
    </xf>
    <xf numFmtId="0" fontId="0" fillId="0" borderId="0" xfId="0" applyFill="1" applyBorder="1" applyAlignment="1">
      <alignment wrapText="1"/>
    </xf>
    <xf numFmtId="0" fontId="0" fillId="0" borderId="0" xfId="0" applyFill="1" applyBorder="1"/>
    <xf numFmtId="165" fontId="0" fillId="0" borderId="0" xfId="0" applyNumberFormat="1" applyFill="1"/>
    <xf numFmtId="165" fontId="0" fillId="0" borderId="0" xfId="0" applyNumberFormat="1" applyFill="1" applyBorder="1" applyAlignment="1">
      <alignment wrapText="1"/>
    </xf>
    <xf numFmtId="165" fontId="0" fillId="0" borderId="0" xfId="0" applyNumberFormat="1"/>
    <xf numFmtId="14" fontId="0" fillId="0" borderId="0" xfId="0" applyNumberFormat="1" applyAlignment="1">
      <alignment wrapText="1"/>
    </xf>
    <xf numFmtId="164" fontId="0" fillId="0" borderId="1" xfId="0" applyNumberFormat="1" applyBorder="1" applyAlignment="1">
      <alignment wrapText="1"/>
    </xf>
    <xf numFmtId="0" fontId="0" fillId="0" borderId="1" xfId="0" applyBorder="1" applyAlignment="1">
      <alignment wrapText="1"/>
    </xf>
    <xf numFmtId="164" fontId="0" fillId="0" borderId="3" xfId="0" applyNumberFormat="1" applyBorder="1" applyAlignment="1">
      <alignment horizontal="right" wrapText="1"/>
    </xf>
    <xf numFmtId="0" fontId="0" fillId="2" borderId="1" xfId="0" applyFill="1" applyBorder="1" applyAlignment="1">
      <alignment wrapText="1"/>
    </xf>
    <xf numFmtId="0" fontId="0" fillId="0" borderId="0" xfId="0" applyFont="1" applyFill="1"/>
    <xf numFmtId="0" fontId="0" fillId="0" borderId="1" xfId="0" applyFont="1" applyBorder="1" applyAlignment="1">
      <alignment wrapText="1"/>
    </xf>
    <xf numFmtId="14" fontId="0" fillId="0" borderId="0" xfId="0" applyNumberFormat="1" applyFont="1" applyFill="1" applyBorder="1" applyAlignment="1">
      <alignment wrapText="1"/>
    </xf>
    <xf numFmtId="0" fontId="0" fillId="0" borderId="0" xfId="0" applyFont="1" applyFill="1" applyBorder="1" applyAlignment="1">
      <alignment wrapText="1"/>
    </xf>
    <xf numFmtId="0" fontId="0" fillId="2" borderId="1" xfId="0" applyFont="1" applyFill="1" applyBorder="1" applyAlignment="1">
      <alignment vertical="center" wrapText="1"/>
    </xf>
    <xf numFmtId="0" fontId="0" fillId="2" borderId="1" xfId="0" applyFont="1" applyFill="1" applyBorder="1" applyAlignment="1">
      <alignment wrapText="1"/>
    </xf>
    <xf numFmtId="14" fontId="0" fillId="0" borderId="1" xfId="0" applyNumberFormat="1" applyFont="1" applyFill="1" applyBorder="1" applyAlignment="1">
      <alignment wrapText="1"/>
    </xf>
    <xf numFmtId="0" fontId="0" fillId="0" borderId="1" xfId="0" applyFont="1" applyFill="1" applyBorder="1" applyAlignment="1">
      <alignment vertical="center" wrapText="1"/>
    </xf>
    <xf numFmtId="0" fontId="0" fillId="0" borderId="1" xfId="0" applyFont="1" applyFill="1" applyBorder="1" applyAlignment="1">
      <alignment wrapText="1"/>
    </xf>
    <xf numFmtId="165" fontId="0" fillId="0" borderId="1" xfId="0" applyNumberFormat="1" applyFont="1" applyFill="1" applyBorder="1" applyAlignment="1">
      <alignment wrapText="1"/>
    </xf>
    <xf numFmtId="165" fontId="0" fillId="0" borderId="1" xfId="0" applyNumberFormat="1" applyFont="1" applyFill="1" applyBorder="1" applyAlignment="1">
      <alignment vertical="center" wrapText="1"/>
    </xf>
    <xf numFmtId="165" fontId="0" fillId="0" borderId="0" xfId="0" applyNumberFormat="1" applyFont="1" applyFill="1" applyBorder="1" applyAlignment="1">
      <alignment wrapText="1"/>
    </xf>
    <xf numFmtId="14" fontId="0" fillId="0" borderId="1" xfId="0" applyNumberFormat="1" applyFont="1" applyFill="1" applyBorder="1"/>
    <xf numFmtId="0" fontId="0" fillId="0" borderId="1" xfId="0" applyFont="1" applyFill="1" applyBorder="1"/>
    <xf numFmtId="0" fontId="0" fillId="2" borderId="1" xfId="0" applyFont="1" applyFill="1" applyBorder="1"/>
    <xf numFmtId="0" fontId="0" fillId="2" borderId="0" xfId="0" applyFont="1" applyFill="1" applyBorder="1" applyAlignment="1">
      <alignment wrapText="1"/>
    </xf>
    <xf numFmtId="6" fontId="0" fillId="2" borderId="1" xfId="0" applyNumberFormat="1" applyFont="1" applyFill="1" applyBorder="1" applyAlignment="1">
      <alignment wrapText="1"/>
    </xf>
    <xf numFmtId="164" fontId="0" fillId="0" borderId="0" xfId="0" applyNumberFormat="1" applyAlignment="1">
      <alignment wrapText="1"/>
    </xf>
    <xf numFmtId="164" fontId="0" fillId="0" borderId="1" xfId="0" applyNumberFormat="1" applyFill="1" applyBorder="1" applyAlignment="1">
      <alignment horizontal="left" vertical="top" wrapText="1"/>
    </xf>
    <xf numFmtId="0" fontId="0" fillId="2" borderId="1" xfId="0" applyFill="1" applyBorder="1" applyAlignment="1">
      <alignment horizontal="left" vertical="top" wrapText="1"/>
    </xf>
    <xf numFmtId="4" fontId="0" fillId="2" borderId="1" xfId="0" applyNumberFormat="1" applyFill="1" applyBorder="1" applyAlignment="1">
      <alignment horizontal="left" vertical="top" wrapText="1"/>
    </xf>
    <xf numFmtId="0" fontId="3" fillId="2" borderId="1" xfId="0" applyFont="1" applyFill="1" applyBorder="1" applyAlignment="1">
      <alignment horizontal="left" vertical="top" wrapText="1"/>
    </xf>
    <xf numFmtId="0" fontId="4" fillId="2" borderId="1" xfId="0" applyFont="1" applyFill="1" applyBorder="1" applyAlignment="1">
      <alignment vertical="center"/>
    </xf>
    <xf numFmtId="0" fontId="0" fillId="0" borderId="1" xfId="0" applyBorder="1"/>
    <xf numFmtId="14" fontId="0" fillId="0" borderId="1" xfId="0" applyNumberFormat="1" applyBorder="1" applyAlignment="1">
      <alignment vertical="center"/>
    </xf>
    <xf numFmtId="164" fontId="0" fillId="0" borderId="1" xfId="1" applyNumberFormat="1" applyFont="1" applyFill="1" applyBorder="1" applyAlignment="1">
      <alignment horizontal="right"/>
    </xf>
    <xf numFmtId="14" fontId="0" fillId="0" borderId="1" xfId="0" applyNumberFormat="1" applyBorder="1"/>
    <xf numFmtId="0" fontId="0" fillId="0" borderId="1" xfId="0" applyBorder="1" applyAlignment="1">
      <alignment vertical="center"/>
    </xf>
    <xf numFmtId="164" fontId="0" fillId="0" borderId="1" xfId="0" applyNumberFormat="1" applyBorder="1"/>
    <xf numFmtId="0" fontId="8" fillId="3" borderId="1" xfId="0" applyFont="1" applyFill="1" applyBorder="1" applyAlignment="1">
      <alignment horizontal="center" vertical="top" wrapText="1"/>
    </xf>
    <xf numFmtId="0" fontId="8" fillId="3" borderId="1" xfId="0" applyFont="1" applyFill="1" applyBorder="1" applyAlignment="1">
      <alignment horizontal="center" vertical="top"/>
    </xf>
    <xf numFmtId="0" fontId="8" fillId="0" borderId="1" xfId="0" applyFont="1" applyBorder="1" applyAlignment="1">
      <alignment horizontal="center" vertical="top"/>
    </xf>
    <xf numFmtId="0" fontId="8" fillId="0" borderId="1" xfId="0" applyFont="1" applyBorder="1" applyAlignment="1">
      <alignment horizontal="center" vertical="top" wrapText="1"/>
    </xf>
    <xf numFmtId="8" fontId="8" fillId="0" borderId="1" xfId="0" applyNumberFormat="1" applyFont="1" applyBorder="1" applyAlignment="1">
      <alignment horizontal="center" vertical="top"/>
    </xf>
    <xf numFmtId="8" fontId="8" fillId="0" borderId="1" xfId="0" applyNumberFormat="1" applyFont="1" applyBorder="1" applyAlignment="1">
      <alignment horizontal="center" vertical="top" wrapText="1"/>
    </xf>
    <xf numFmtId="8" fontId="8" fillId="3" borderId="1" xfId="0" applyNumberFormat="1" applyFont="1" applyFill="1" applyBorder="1" applyAlignment="1">
      <alignment horizontal="center" vertical="top" wrapText="1"/>
    </xf>
    <xf numFmtId="0" fontId="8" fillId="0" borderId="1" xfId="0" applyFont="1" applyBorder="1" applyAlignment="1">
      <alignment horizontal="center" vertical="center" wrapText="1"/>
    </xf>
    <xf numFmtId="0" fontId="1" fillId="0" borderId="4" xfId="0" applyFont="1" applyFill="1" applyBorder="1" applyAlignment="1">
      <alignment horizontal="center" vertical="top" wrapText="1"/>
    </xf>
    <xf numFmtId="0" fontId="0" fillId="0" borderId="3" xfId="0" applyFont="1" applyFill="1" applyBorder="1" applyAlignment="1">
      <alignment vertical="top"/>
    </xf>
    <xf numFmtId="0" fontId="1" fillId="0" borderId="3" xfId="0" applyFont="1" applyFill="1" applyBorder="1" applyAlignment="1">
      <alignment vertical="top"/>
    </xf>
    <xf numFmtId="0" fontId="0" fillId="0" borderId="3" xfId="0" applyFont="1" applyFill="1" applyBorder="1" applyAlignment="1">
      <alignment horizontal="center" vertical="top"/>
    </xf>
    <xf numFmtId="0" fontId="0" fillId="0" borderId="3" xfId="0" applyFont="1" applyFill="1" applyBorder="1" applyAlignment="1">
      <alignment horizontal="left" vertical="top"/>
    </xf>
    <xf numFmtId="0" fontId="0" fillId="0" borderId="1" xfId="0" applyFont="1" applyFill="1" applyBorder="1" applyAlignment="1">
      <alignment vertical="top"/>
    </xf>
    <xf numFmtId="0" fontId="0" fillId="0" borderId="1" xfId="0" applyFont="1" applyFill="1" applyBorder="1" applyAlignment="1">
      <alignment horizontal="center" vertical="top"/>
    </xf>
    <xf numFmtId="0" fontId="0" fillId="0" borderId="1" xfId="0" applyFont="1" applyFill="1" applyBorder="1" applyAlignment="1">
      <alignment horizontal="left" vertical="top"/>
    </xf>
    <xf numFmtId="17" fontId="0" fillId="0" borderId="1" xfId="0" applyNumberFormat="1" applyFont="1" applyFill="1" applyBorder="1" applyAlignment="1">
      <alignment horizontal="center" vertical="top"/>
    </xf>
    <xf numFmtId="0" fontId="1" fillId="0" borderId="1" xfId="0" applyFont="1" applyFill="1" applyBorder="1" applyAlignment="1">
      <alignment vertical="top"/>
    </xf>
    <xf numFmtId="0" fontId="1" fillId="0" borderId="1" xfId="0" applyFont="1" applyFill="1" applyBorder="1" applyAlignment="1">
      <alignment horizontal="left" vertical="top"/>
    </xf>
    <xf numFmtId="17" fontId="3" fillId="0" borderId="1" xfId="0" applyNumberFormat="1" applyFont="1" applyFill="1" applyBorder="1" applyAlignment="1">
      <alignment horizontal="center" vertical="top"/>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0" fontId="1" fillId="0" borderId="1" xfId="0" applyFont="1" applyBorder="1"/>
    <xf numFmtId="8" fontId="1" fillId="0" borderId="1" xfId="0" applyNumberFormat="1" applyFont="1" applyBorder="1"/>
    <xf numFmtId="0" fontId="7" fillId="0" borderId="5" xfId="0" applyFont="1" applyBorder="1" applyAlignment="1">
      <alignment horizontal="center" vertical="top" wrapText="1"/>
    </xf>
    <xf numFmtId="166" fontId="8" fillId="0" borderId="1" xfId="0" applyNumberFormat="1" applyFont="1" applyBorder="1" applyAlignment="1">
      <alignment horizontal="center" vertical="top" wrapText="1"/>
    </xf>
    <xf numFmtId="8" fontId="7" fillId="0" borderId="1" xfId="0" applyNumberFormat="1" applyFont="1" applyBorder="1" applyAlignment="1">
      <alignment horizontal="center" vertical="top"/>
    </xf>
    <xf numFmtId="0" fontId="8" fillId="0" borderId="1" xfId="0" applyFont="1" applyBorder="1"/>
    <xf numFmtId="0" fontId="8" fillId="3" borderId="1" xfId="0" applyFont="1" applyFill="1" applyBorder="1" applyAlignment="1">
      <alignment horizontal="center" vertical="center" wrapText="1"/>
    </xf>
    <xf numFmtId="166" fontId="8" fillId="3" borderId="1" xfId="0" applyNumberFormat="1" applyFont="1" applyFill="1" applyBorder="1" applyAlignment="1">
      <alignment horizontal="center" vertical="top" wrapText="1"/>
    </xf>
    <xf numFmtId="0" fontId="8" fillId="3" borderId="1" xfId="0" applyFont="1" applyFill="1" applyBorder="1"/>
    <xf numFmtId="8" fontId="7" fillId="3" borderId="1" xfId="0" applyNumberFormat="1" applyFont="1" applyFill="1" applyBorder="1" applyAlignment="1">
      <alignment horizontal="center" vertical="top"/>
    </xf>
    <xf numFmtId="0" fontId="8" fillId="4" borderId="1" xfId="0" applyFont="1" applyFill="1" applyBorder="1"/>
    <xf numFmtId="0" fontId="8" fillId="4" borderId="1" xfId="0" applyFont="1" applyFill="1" applyBorder="1" applyAlignment="1">
      <alignment horizontal="right"/>
    </xf>
    <xf numFmtId="8" fontId="7" fillId="4" borderId="1" xfId="0" applyNumberFormat="1" applyFont="1" applyFill="1" applyBorder="1"/>
    <xf numFmtId="8" fontId="8" fillId="4" borderId="1" xfId="0" applyNumberFormat="1" applyFont="1" applyFill="1" applyBorder="1"/>
    <xf numFmtId="164" fontId="9" fillId="4" borderId="1" xfId="0" applyNumberFormat="1" applyFont="1" applyFill="1" applyBorder="1"/>
    <xf numFmtId="164" fontId="0" fillId="0" borderId="1" xfId="1" applyNumberFormat="1" applyFont="1" applyFill="1" applyBorder="1" applyAlignment="1">
      <alignment horizontal="center"/>
    </xf>
    <xf numFmtId="0" fontId="1" fillId="0" borderId="1" xfId="0" applyFont="1" applyFill="1" applyBorder="1" applyAlignment="1">
      <alignment horizontal="center"/>
    </xf>
    <xf numFmtId="0" fontId="0" fillId="0" borderId="1" xfId="0" applyFill="1" applyBorder="1" applyAlignment="1">
      <alignment horizontal="center"/>
    </xf>
    <xf numFmtId="14" fontId="0" fillId="0" borderId="1" xfId="0" applyNumberFormat="1" applyFill="1" applyBorder="1" applyAlignment="1">
      <alignment horizontal="center" vertical="center"/>
    </xf>
    <xf numFmtId="14" fontId="0" fillId="0" borderId="1" xfId="0" applyNumberFormat="1" applyFill="1" applyBorder="1" applyAlignment="1">
      <alignment horizontal="center"/>
    </xf>
    <xf numFmtId="0" fontId="0" fillId="0" borderId="1" xfId="0" applyFill="1" applyBorder="1" applyAlignment="1">
      <alignment horizontal="center" vertical="center"/>
    </xf>
    <xf numFmtId="44" fontId="0" fillId="0" borderId="1" xfId="0" applyNumberFormat="1" applyFill="1" applyBorder="1" applyAlignment="1">
      <alignment horizontal="center"/>
    </xf>
    <xf numFmtId="8" fontId="0" fillId="0" borderId="0" xfId="0" applyNumberFormat="1" applyFill="1" applyAlignment="1">
      <alignment horizontal="left" vertical="top" wrapText="1"/>
    </xf>
    <xf numFmtId="8" fontId="8" fillId="0" borderId="3" xfId="0" applyNumberFormat="1" applyFont="1" applyFill="1" applyBorder="1" applyAlignment="1">
      <alignment horizontal="center" vertical="top"/>
    </xf>
    <xf numFmtId="164" fontId="8" fillId="0" borderId="1" xfId="0" applyNumberFormat="1" applyFont="1" applyFill="1" applyBorder="1" applyAlignment="1">
      <alignment horizontal="center" vertical="top"/>
    </xf>
    <xf numFmtId="164" fontId="8" fillId="0" borderId="1" xfId="0" applyNumberFormat="1" applyFont="1" applyFill="1" applyBorder="1" applyAlignment="1">
      <alignment horizontal="center" vertical="top" wrapText="1"/>
    </xf>
    <xf numFmtId="8" fontId="8" fillId="0" borderId="1" xfId="0" applyNumberFormat="1" applyFont="1" applyFill="1" applyBorder="1" applyAlignment="1">
      <alignment horizontal="center" vertical="top"/>
    </xf>
    <xf numFmtId="8" fontId="8" fillId="0" borderId="1" xfId="0" applyNumberFormat="1" applyFont="1" applyFill="1" applyBorder="1" applyAlignment="1">
      <alignment horizontal="center" vertical="top" wrapText="1"/>
    </xf>
    <xf numFmtId="0" fontId="1" fillId="0" borderId="1" xfId="0" applyFont="1" applyFill="1" applyBorder="1"/>
    <xf numFmtId="0" fontId="0" fillId="0" borderId="1" xfId="0" applyFill="1" applyBorder="1"/>
    <xf numFmtId="43" fontId="0" fillId="0" borderId="0" xfId="1" applyFont="1" applyFill="1"/>
    <xf numFmtId="0" fontId="10" fillId="0" borderId="0" xfId="0" applyFont="1" applyFill="1"/>
    <xf numFmtId="0" fontId="1" fillId="0" borderId="0" xfId="0" applyFont="1" applyFill="1" applyAlignment="1">
      <alignment horizontal="center" vertical="center"/>
    </xf>
    <xf numFmtId="43" fontId="1" fillId="0" borderId="0" xfId="1" applyFont="1" applyFill="1" applyAlignment="1">
      <alignment horizontal="center" vertical="center" wrapText="1"/>
    </xf>
    <xf numFmtId="16" fontId="0" fillId="0" borderId="0" xfId="0" quotePrefix="1" applyNumberFormat="1" applyFill="1"/>
    <xf numFmtId="43" fontId="0" fillId="0" borderId="0" xfId="0" applyNumberFormat="1" applyFill="1"/>
    <xf numFmtId="0" fontId="0" fillId="0" borderId="0" xfId="0" quotePrefix="1" applyFill="1"/>
    <xf numFmtId="43" fontId="1" fillId="0" borderId="6" xfId="1" applyFont="1" applyFill="1" applyBorder="1"/>
  </cellXfs>
  <cellStyles count="2">
    <cellStyle name="Comma" xfId="1" builtinId="3"/>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7D589-7559-4E05-BA7E-2283ABCCD94A}">
  <dimension ref="A1:D29"/>
  <sheetViews>
    <sheetView workbookViewId="0">
      <selection activeCell="E6" sqref="E6"/>
    </sheetView>
  </sheetViews>
  <sheetFormatPr defaultRowHeight="15" x14ac:dyDescent="0.25"/>
  <cols>
    <col min="2" max="2" width="21.140625" style="18" customWidth="1"/>
    <col min="3" max="3" width="24.7109375" customWidth="1"/>
    <col min="4" max="4" width="17.28515625" style="3" customWidth="1"/>
  </cols>
  <sheetData>
    <row r="1" spans="1:4" x14ac:dyDescent="0.25">
      <c r="A1" s="1" t="s">
        <v>168</v>
      </c>
      <c r="B1" s="26"/>
    </row>
    <row r="2" spans="1:4" x14ac:dyDescent="0.25">
      <c r="A2" s="1"/>
      <c r="B2" s="26"/>
    </row>
    <row r="3" spans="1:4" ht="105" x14ac:dyDescent="0.25">
      <c r="A3" s="15" t="s">
        <v>0</v>
      </c>
      <c r="B3" s="16" t="s">
        <v>1</v>
      </c>
      <c r="C3" s="16" t="s">
        <v>556</v>
      </c>
      <c r="D3" s="17">
        <v>500185.26</v>
      </c>
    </row>
    <row r="4" spans="1:4" x14ac:dyDescent="0.25">
      <c r="A4" s="3"/>
      <c r="B4" s="16"/>
      <c r="C4" s="3"/>
    </row>
    <row r="5" spans="1:4" ht="75" x14ac:dyDescent="0.25">
      <c r="A5" s="3" t="s">
        <v>2</v>
      </c>
      <c r="B5" s="16" t="s">
        <v>3</v>
      </c>
      <c r="C5" s="4" t="s">
        <v>553</v>
      </c>
      <c r="D5" s="5">
        <v>395566.15</v>
      </c>
    </row>
    <row r="6" spans="1:4" x14ac:dyDescent="0.25">
      <c r="A6" s="3"/>
      <c r="B6" s="16"/>
      <c r="C6" s="3"/>
    </row>
    <row r="7" spans="1:4" ht="120" x14ac:dyDescent="0.25">
      <c r="A7" s="6" t="s">
        <v>4</v>
      </c>
      <c r="B7" s="16" t="s">
        <v>5</v>
      </c>
      <c r="C7" s="4" t="s">
        <v>275</v>
      </c>
      <c r="D7" s="5">
        <v>2954419.5</v>
      </c>
    </row>
    <row r="8" spans="1:4" x14ac:dyDescent="0.25">
      <c r="A8" s="3"/>
      <c r="B8" s="16"/>
      <c r="C8" s="3"/>
    </row>
    <row r="9" spans="1:4" ht="150" x14ac:dyDescent="0.25">
      <c r="A9" s="15" t="s">
        <v>6</v>
      </c>
      <c r="B9" s="16" t="s">
        <v>7</v>
      </c>
      <c r="C9" s="15"/>
      <c r="D9" s="15" t="s">
        <v>264</v>
      </c>
    </row>
    <row r="10" spans="1:4" x14ac:dyDescent="0.25">
      <c r="A10" s="3"/>
      <c r="B10" s="16"/>
      <c r="C10" s="3"/>
    </row>
    <row r="11" spans="1:4" ht="75" x14ac:dyDescent="0.25">
      <c r="A11" s="15"/>
      <c r="B11" s="16" t="s">
        <v>8</v>
      </c>
      <c r="C11" s="15"/>
      <c r="D11" s="16">
        <v>226</v>
      </c>
    </row>
    <row r="12" spans="1:4" x14ac:dyDescent="0.25">
      <c r="A12" s="3"/>
      <c r="B12" s="16"/>
      <c r="C12" s="3"/>
    </row>
    <row r="13" spans="1:4" ht="135" x14ac:dyDescent="0.25">
      <c r="A13" s="3"/>
      <c r="B13" s="16" t="s">
        <v>9</v>
      </c>
      <c r="C13" s="3"/>
      <c r="D13" s="4" t="s">
        <v>45</v>
      </c>
    </row>
    <row r="14" spans="1:4" x14ac:dyDescent="0.25">
      <c r="A14" s="3"/>
      <c r="B14" s="16"/>
      <c r="C14" s="3"/>
    </row>
    <row r="15" spans="1:4" ht="120" x14ac:dyDescent="0.25">
      <c r="A15" s="6" t="s">
        <v>10</v>
      </c>
      <c r="B15" s="16" t="s">
        <v>11</v>
      </c>
      <c r="C15" s="3"/>
      <c r="D15" s="7">
        <v>1759679.22</v>
      </c>
    </row>
    <row r="16" spans="1:4" x14ac:dyDescent="0.25">
      <c r="A16" s="3"/>
      <c r="B16" s="16"/>
      <c r="C16" s="3"/>
    </row>
    <row r="17" spans="1:4" ht="135" x14ac:dyDescent="0.25">
      <c r="A17" s="3" t="s">
        <v>12</v>
      </c>
      <c r="B17" s="16" t="s">
        <v>13</v>
      </c>
      <c r="C17" s="4" t="s">
        <v>554</v>
      </c>
      <c r="D17" s="7">
        <v>874214.35</v>
      </c>
    </row>
    <row r="18" spans="1:4" x14ac:dyDescent="0.25">
      <c r="A18" s="3"/>
      <c r="B18" s="16"/>
      <c r="C18" s="3"/>
    </row>
    <row r="19" spans="1:4" ht="210" x14ac:dyDescent="0.25">
      <c r="A19" s="15" t="s">
        <v>14</v>
      </c>
      <c r="B19" s="16" t="s">
        <v>15</v>
      </c>
      <c r="C19" s="15"/>
      <c r="D19" s="16" t="s">
        <v>271</v>
      </c>
    </row>
    <row r="20" spans="1:4" x14ac:dyDescent="0.25">
      <c r="A20" s="3"/>
      <c r="B20" s="16"/>
      <c r="C20" s="3"/>
    </row>
    <row r="21" spans="1:4" ht="150" x14ac:dyDescent="0.25">
      <c r="A21" s="3" t="s">
        <v>16</v>
      </c>
      <c r="B21" s="16" t="s">
        <v>17</v>
      </c>
      <c r="C21" s="3"/>
    </row>
    <row r="22" spans="1:4" x14ac:dyDescent="0.25">
      <c r="A22" s="3"/>
      <c r="B22" s="16"/>
      <c r="C22" s="3"/>
    </row>
    <row r="23" spans="1:4" ht="120" x14ac:dyDescent="0.25">
      <c r="A23" s="15"/>
      <c r="B23" s="16" t="s">
        <v>18</v>
      </c>
      <c r="C23" s="15"/>
      <c r="D23" s="16" t="s">
        <v>167</v>
      </c>
    </row>
    <row r="24" spans="1:4" x14ac:dyDescent="0.25">
      <c r="A24" s="3"/>
      <c r="B24" s="16"/>
      <c r="C24" s="3"/>
    </row>
    <row r="25" spans="1:4" ht="180" x14ac:dyDescent="0.25">
      <c r="A25" s="3"/>
      <c r="B25" s="16" t="s">
        <v>19</v>
      </c>
      <c r="C25" s="3"/>
      <c r="D25" s="3" t="s">
        <v>43</v>
      </c>
    </row>
    <row r="26" spans="1:4" x14ac:dyDescent="0.25">
      <c r="A26" s="3"/>
      <c r="B26" s="16"/>
      <c r="C26" s="3"/>
    </row>
    <row r="27" spans="1:4" ht="150" x14ac:dyDescent="0.25">
      <c r="A27" s="3"/>
      <c r="B27" s="16" t="s">
        <v>20</v>
      </c>
      <c r="C27" s="3"/>
      <c r="D27" s="7">
        <v>600</v>
      </c>
    </row>
    <row r="28" spans="1:4" x14ac:dyDescent="0.25">
      <c r="A28" s="3"/>
      <c r="B28" s="16"/>
      <c r="C28" s="3"/>
    </row>
    <row r="29" spans="1:4" ht="255" x14ac:dyDescent="0.25">
      <c r="A29" s="15" t="s">
        <v>21</v>
      </c>
      <c r="B29" s="16" t="s">
        <v>22</v>
      </c>
      <c r="C29" s="16" t="s">
        <v>555</v>
      </c>
      <c r="D29" s="113">
        <v>4530737.72</v>
      </c>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1E28D-FBFC-466C-97F1-55CB2569AED3}">
  <dimension ref="A1:O30"/>
  <sheetViews>
    <sheetView topLeftCell="A2" workbookViewId="0">
      <selection activeCell="Q20" sqref="Q20"/>
    </sheetView>
  </sheetViews>
  <sheetFormatPr defaultRowHeight="15" x14ac:dyDescent="0.25"/>
  <cols>
    <col min="1" max="1" width="38.7109375" customWidth="1"/>
    <col min="2" max="2" width="16.140625" customWidth="1"/>
    <col min="3" max="3" width="15.5703125" customWidth="1"/>
    <col min="4" max="4" width="13" customWidth="1"/>
    <col min="5" max="5" width="12" customWidth="1"/>
    <col min="6" max="6" width="11.7109375" customWidth="1"/>
    <col min="7" max="7" width="13.7109375" customWidth="1"/>
    <col min="8" max="8" width="14.85546875" customWidth="1"/>
    <col min="9" max="9" width="14.28515625" customWidth="1"/>
    <col min="10" max="10" width="15.42578125" customWidth="1"/>
    <col min="11" max="11" width="14.28515625" customWidth="1"/>
    <col min="12" max="12" width="13" customWidth="1"/>
    <col min="13" max="13" width="12.85546875" customWidth="1"/>
    <col min="14" max="14" width="15.85546875" customWidth="1"/>
  </cols>
  <sheetData>
    <row r="1" spans="1:15" x14ac:dyDescent="0.25">
      <c r="A1" s="18"/>
      <c r="B1" s="18"/>
      <c r="C1" s="18"/>
      <c r="D1" s="18"/>
      <c r="E1" s="18"/>
      <c r="F1" s="18"/>
      <c r="G1" s="18"/>
      <c r="H1" s="18"/>
      <c r="I1" s="18"/>
      <c r="J1" s="18"/>
      <c r="K1" s="18"/>
      <c r="L1" s="18"/>
      <c r="M1" s="18"/>
      <c r="N1" s="18"/>
      <c r="O1" s="18"/>
    </row>
    <row r="2" spans="1:15" x14ac:dyDescent="0.25">
      <c r="A2" s="122" t="s">
        <v>559</v>
      </c>
      <c r="B2" s="18"/>
      <c r="C2" s="121"/>
      <c r="D2" s="121"/>
      <c r="E2" s="121"/>
      <c r="F2" s="121"/>
      <c r="G2" s="121"/>
      <c r="H2" s="18"/>
      <c r="I2" s="18"/>
      <c r="J2" s="18"/>
      <c r="K2" s="18"/>
      <c r="L2" s="18"/>
      <c r="M2" s="18"/>
      <c r="N2" s="18"/>
      <c r="O2" s="18"/>
    </row>
    <row r="3" spans="1:15" x14ac:dyDescent="0.25">
      <c r="A3" s="18"/>
      <c r="B3" s="18"/>
      <c r="C3" s="121"/>
      <c r="D3" s="121"/>
      <c r="E3" s="121"/>
      <c r="F3" s="121"/>
      <c r="G3" s="121"/>
      <c r="H3" s="18"/>
      <c r="I3" s="18"/>
      <c r="J3" s="18"/>
      <c r="K3" s="18"/>
      <c r="L3" s="18"/>
      <c r="M3" s="18"/>
      <c r="N3" s="18"/>
      <c r="O3" s="18"/>
    </row>
    <row r="4" spans="1:15" ht="60" x14ac:dyDescent="0.25">
      <c r="A4" s="123" t="s">
        <v>560</v>
      </c>
      <c r="B4" s="18"/>
      <c r="C4" s="124" t="s">
        <v>561</v>
      </c>
      <c r="D4" s="124" t="s">
        <v>562</v>
      </c>
      <c r="E4" s="124" t="s">
        <v>563</v>
      </c>
      <c r="F4" s="124" t="s">
        <v>564</v>
      </c>
      <c r="G4" s="124" t="s">
        <v>565</v>
      </c>
      <c r="H4" s="124" t="s">
        <v>566</v>
      </c>
      <c r="I4" s="124" t="s">
        <v>567</v>
      </c>
      <c r="J4" s="124" t="s">
        <v>568</v>
      </c>
      <c r="K4" s="124" t="s">
        <v>569</v>
      </c>
      <c r="L4" s="124" t="s">
        <v>570</v>
      </c>
      <c r="M4" s="124" t="s">
        <v>571</v>
      </c>
      <c r="N4" s="124" t="s">
        <v>572</v>
      </c>
      <c r="O4" s="18"/>
    </row>
    <row r="5" spans="1:15" x14ac:dyDescent="0.25">
      <c r="A5" s="18"/>
      <c r="B5" s="18"/>
      <c r="C5" s="121"/>
      <c r="D5" s="121"/>
      <c r="E5" s="121"/>
      <c r="F5" s="121"/>
      <c r="G5" s="121"/>
      <c r="H5" s="18"/>
      <c r="I5" s="18"/>
      <c r="J5" s="18"/>
      <c r="K5" s="18"/>
      <c r="L5" s="18"/>
      <c r="M5" s="18"/>
      <c r="N5" s="18"/>
      <c r="O5" s="18"/>
    </row>
    <row r="6" spans="1:15" x14ac:dyDescent="0.25">
      <c r="A6" s="18" t="s">
        <v>573</v>
      </c>
      <c r="B6" s="125" t="s">
        <v>574</v>
      </c>
      <c r="C6" s="121">
        <f>810+9193</f>
        <v>10003</v>
      </c>
      <c r="D6" s="121">
        <v>-10003</v>
      </c>
      <c r="E6" s="121"/>
      <c r="F6" s="121">
        <f t="shared" ref="F6:F25" si="0">C6+D6</f>
        <v>0</v>
      </c>
      <c r="G6" s="121"/>
      <c r="H6" s="126">
        <f t="shared" ref="H6:H27" si="1">F6+G6</f>
        <v>0</v>
      </c>
      <c r="I6" s="126"/>
      <c r="J6" s="126"/>
      <c r="K6" s="126"/>
      <c r="L6" s="126"/>
      <c r="M6" s="126"/>
      <c r="N6" s="126"/>
      <c r="O6" s="18"/>
    </row>
    <row r="7" spans="1:15" x14ac:dyDescent="0.25">
      <c r="A7" s="18" t="s">
        <v>575</v>
      </c>
      <c r="B7" s="127" t="s">
        <v>576</v>
      </c>
      <c r="C7" s="121">
        <f>9590-109.2</f>
        <v>9480.7999999999993</v>
      </c>
      <c r="D7" s="121"/>
      <c r="E7" s="121"/>
      <c r="F7" s="121">
        <f t="shared" si="0"/>
        <v>9480.7999999999993</v>
      </c>
      <c r="G7" s="121"/>
      <c r="H7" s="126">
        <f t="shared" si="1"/>
        <v>9480.7999999999993</v>
      </c>
      <c r="I7" s="126"/>
      <c r="J7" s="126">
        <f>H7+I7</f>
        <v>9480.7999999999993</v>
      </c>
      <c r="K7" s="126"/>
      <c r="L7" s="126">
        <f>J7+K7</f>
        <v>9480.7999999999993</v>
      </c>
      <c r="M7" s="126">
        <v>-9480.7999999999993</v>
      </c>
      <c r="N7" s="126">
        <f>L7+M7</f>
        <v>0</v>
      </c>
      <c r="O7" s="18"/>
    </row>
    <row r="8" spans="1:15" x14ac:dyDescent="0.25">
      <c r="A8" s="18" t="s">
        <v>577</v>
      </c>
      <c r="B8" s="127" t="s">
        <v>576</v>
      </c>
      <c r="C8" s="121">
        <f>11143.38-3425.5-1300</f>
        <v>6417.8799999999992</v>
      </c>
      <c r="D8" s="121"/>
      <c r="E8" s="121"/>
      <c r="F8" s="121">
        <f t="shared" si="0"/>
        <v>6417.8799999999992</v>
      </c>
      <c r="G8" s="121"/>
      <c r="H8" s="126">
        <f t="shared" si="1"/>
        <v>6417.8799999999992</v>
      </c>
      <c r="I8" s="126"/>
      <c r="J8" s="126">
        <f t="shared" ref="J8:J27" si="2">H8+I8</f>
        <v>6417.8799999999992</v>
      </c>
      <c r="K8" s="126"/>
      <c r="L8" s="126">
        <f t="shared" ref="L8:N27" si="3">J8+K8</f>
        <v>6417.8799999999992</v>
      </c>
      <c r="M8" s="126">
        <v>-6417.88</v>
      </c>
      <c r="N8" s="126">
        <f t="shared" si="3"/>
        <v>0</v>
      </c>
      <c r="O8" s="18"/>
    </row>
    <row r="9" spans="1:15" x14ac:dyDescent="0.25">
      <c r="A9" s="18" t="s">
        <v>29</v>
      </c>
      <c r="B9" s="127" t="s">
        <v>578</v>
      </c>
      <c r="C9" s="121">
        <v>2655</v>
      </c>
      <c r="D9" s="121"/>
      <c r="E9" s="121"/>
      <c r="F9" s="121">
        <f t="shared" si="0"/>
        <v>2655</v>
      </c>
      <c r="G9" s="121"/>
      <c r="H9" s="126">
        <f t="shared" si="1"/>
        <v>2655</v>
      </c>
      <c r="I9" s="126"/>
      <c r="J9" s="126">
        <f t="shared" si="2"/>
        <v>2655</v>
      </c>
      <c r="K9" s="126"/>
      <c r="L9" s="126">
        <f t="shared" si="3"/>
        <v>2655</v>
      </c>
      <c r="M9" s="126">
        <v>-1377.51</v>
      </c>
      <c r="N9" s="126">
        <f t="shared" si="3"/>
        <v>1277.49</v>
      </c>
      <c r="O9" s="18"/>
    </row>
    <row r="10" spans="1:15" x14ac:dyDescent="0.25">
      <c r="A10" s="18" t="s">
        <v>579</v>
      </c>
      <c r="B10" s="127" t="s">
        <v>580</v>
      </c>
      <c r="C10" s="121">
        <v>18480.919999999998</v>
      </c>
      <c r="D10" s="121">
        <v>-13891.75</v>
      </c>
      <c r="E10" s="121"/>
      <c r="F10" s="121">
        <f t="shared" si="0"/>
        <v>4589.1699999999983</v>
      </c>
      <c r="G10" s="121"/>
      <c r="H10" s="126">
        <f t="shared" si="1"/>
        <v>4589.1699999999983</v>
      </c>
      <c r="I10" s="126"/>
      <c r="J10" s="126">
        <f t="shared" si="2"/>
        <v>4589.1699999999983</v>
      </c>
      <c r="K10" s="126"/>
      <c r="L10" s="126">
        <f t="shared" si="3"/>
        <v>4589.1699999999983</v>
      </c>
      <c r="M10" s="126">
        <v>-4589.17</v>
      </c>
      <c r="N10" s="126">
        <f t="shared" si="3"/>
        <v>0</v>
      </c>
      <c r="O10" s="18"/>
    </row>
    <row r="11" spans="1:15" x14ac:dyDescent="0.25">
      <c r="A11" s="18" t="s">
        <v>581</v>
      </c>
      <c r="B11" s="127" t="s">
        <v>580</v>
      </c>
      <c r="C11" s="121">
        <v>13105</v>
      </c>
      <c r="D11" s="121">
        <v>-11808</v>
      </c>
      <c r="E11" s="121"/>
      <c r="F11" s="121">
        <f t="shared" si="0"/>
        <v>1297</v>
      </c>
      <c r="G11" s="121"/>
      <c r="H11" s="126">
        <f t="shared" si="1"/>
        <v>1297</v>
      </c>
      <c r="I11" s="126"/>
      <c r="J11" s="126">
        <f t="shared" si="2"/>
        <v>1297</v>
      </c>
      <c r="K11" s="126"/>
      <c r="L11" s="126">
        <f t="shared" si="3"/>
        <v>1297</v>
      </c>
      <c r="M11" s="126">
        <v>-1297</v>
      </c>
      <c r="N11" s="126">
        <f t="shared" si="3"/>
        <v>0</v>
      </c>
      <c r="O11" s="18"/>
    </row>
    <row r="12" spans="1:15" x14ac:dyDescent="0.25">
      <c r="A12" s="18" t="s">
        <v>30</v>
      </c>
      <c r="B12" s="127" t="s">
        <v>580</v>
      </c>
      <c r="C12" s="121">
        <v>21784</v>
      </c>
      <c r="D12" s="121"/>
      <c r="E12" s="121"/>
      <c r="F12" s="121">
        <f t="shared" si="0"/>
        <v>21784</v>
      </c>
      <c r="G12" s="121"/>
      <c r="H12" s="126">
        <f t="shared" si="1"/>
        <v>21784</v>
      </c>
      <c r="I12" s="126">
        <v>-10742</v>
      </c>
      <c r="J12" s="126">
        <f t="shared" si="2"/>
        <v>11042</v>
      </c>
      <c r="K12" s="126"/>
      <c r="L12" s="126">
        <f t="shared" si="3"/>
        <v>11042</v>
      </c>
      <c r="M12" s="126">
        <v>-2650</v>
      </c>
      <c r="N12" s="126">
        <f t="shared" si="3"/>
        <v>8392</v>
      </c>
      <c r="O12" s="18"/>
    </row>
    <row r="13" spans="1:15" x14ac:dyDescent="0.25">
      <c r="A13" s="18" t="s">
        <v>582</v>
      </c>
      <c r="B13" s="127" t="s">
        <v>580</v>
      </c>
      <c r="C13" s="121">
        <v>11385</v>
      </c>
      <c r="D13" s="121"/>
      <c r="E13" s="121"/>
      <c r="F13" s="121">
        <f t="shared" si="0"/>
        <v>11385</v>
      </c>
      <c r="G13" s="121">
        <v>-11385</v>
      </c>
      <c r="H13" s="126">
        <f t="shared" si="1"/>
        <v>0</v>
      </c>
      <c r="I13" s="126"/>
      <c r="J13" s="126">
        <f t="shared" si="2"/>
        <v>0</v>
      </c>
      <c r="K13" s="126"/>
      <c r="L13" s="126">
        <f t="shared" si="3"/>
        <v>0</v>
      </c>
      <c r="M13" s="126"/>
      <c r="N13" s="126">
        <f t="shared" si="3"/>
        <v>0</v>
      </c>
      <c r="O13" s="18"/>
    </row>
    <row r="14" spans="1:15" x14ac:dyDescent="0.25">
      <c r="A14" s="18" t="s">
        <v>31</v>
      </c>
      <c r="B14" s="127" t="s">
        <v>583</v>
      </c>
      <c r="C14" s="121">
        <v>77685</v>
      </c>
      <c r="D14" s="121"/>
      <c r="E14" s="121"/>
      <c r="F14" s="121">
        <f t="shared" si="0"/>
        <v>77685</v>
      </c>
      <c r="G14" s="121">
        <v>-57139.53</v>
      </c>
      <c r="H14" s="126">
        <f t="shared" si="1"/>
        <v>20545.47</v>
      </c>
      <c r="I14" s="126"/>
      <c r="J14" s="126">
        <f t="shared" si="2"/>
        <v>20545.47</v>
      </c>
      <c r="K14" s="126"/>
      <c r="L14" s="126">
        <f t="shared" si="3"/>
        <v>20545.47</v>
      </c>
      <c r="M14" s="126"/>
      <c r="N14" s="126">
        <f t="shared" si="3"/>
        <v>20545.47</v>
      </c>
      <c r="O14" s="18"/>
    </row>
    <row r="15" spans="1:15" x14ac:dyDescent="0.25">
      <c r="A15" s="18" t="s">
        <v>584</v>
      </c>
      <c r="B15" s="127" t="s">
        <v>583</v>
      </c>
      <c r="C15" s="121">
        <v>11300</v>
      </c>
      <c r="D15" s="121"/>
      <c r="E15" s="121"/>
      <c r="F15" s="121">
        <f t="shared" si="0"/>
        <v>11300</v>
      </c>
      <c r="G15" s="121"/>
      <c r="H15" s="126">
        <f t="shared" si="1"/>
        <v>11300</v>
      </c>
      <c r="I15" s="126"/>
      <c r="J15" s="126">
        <f t="shared" si="2"/>
        <v>11300</v>
      </c>
      <c r="K15" s="126"/>
      <c r="L15" s="126">
        <f t="shared" si="3"/>
        <v>11300</v>
      </c>
      <c r="M15" s="126">
        <v>-11300</v>
      </c>
      <c r="N15" s="126">
        <f t="shared" si="3"/>
        <v>0</v>
      </c>
      <c r="O15" s="18"/>
    </row>
    <row r="16" spans="1:15" x14ac:dyDescent="0.25">
      <c r="A16" s="18" t="s">
        <v>585</v>
      </c>
      <c r="B16" s="127" t="s">
        <v>583</v>
      </c>
      <c r="C16" s="121">
        <v>2450</v>
      </c>
      <c r="D16" s="121"/>
      <c r="E16" s="121"/>
      <c r="F16" s="121">
        <f t="shared" si="0"/>
        <v>2450</v>
      </c>
      <c r="G16" s="121"/>
      <c r="H16" s="126">
        <f t="shared" si="1"/>
        <v>2450</v>
      </c>
      <c r="I16" s="126"/>
      <c r="J16" s="126">
        <f t="shared" si="2"/>
        <v>2450</v>
      </c>
      <c r="K16" s="126"/>
      <c r="L16" s="126">
        <f t="shared" si="3"/>
        <v>2450</v>
      </c>
      <c r="M16" s="126">
        <v>-2450</v>
      </c>
      <c r="N16" s="126">
        <f t="shared" si="3"/>
        <v>0</v>
      </c>
      <c r="O16" s="18"/>
    </row>
    <row r="17" spans="1:15" x14ac:dyDescent="0.25">
      <c r="A17" s="18" t="s">
        <v>586</v>
      </c>
      <c r="B17" s="127" t="s">
        <v>587</v>
      </c>
      <c r="C17" s="121">
        <v>9800</v>
      </c>
      <c r="D17" s="121"/>
      <c r="E17" s="121"/>
      <c r="F17" s="121">
        <f t="shared" si="0"/>
        <v>9800</v>
      </c>
      <c r="G17" s="121">
        <v>-9800</v>
      </c>
      <c r="H17" s="126">
        <f t="shared" si="1"/>
        <v>0</v>
      </c>
      <c r="I17" s="126"/>
      <c r="J17" s="126">
        <f t="shared" si="2"/>
        <v>0</v>
      </c>
      <c r="K17" s="126"/>
      <c r="L17" s="126">
        <f t="shared" si="3"/>
        <v>0</v>
      </c>
      <c r="M17" s="126"/>
      <c r="N17" s="126">
        <f t="shared" si="3"/>
        <v>0</v>
      </c>
      <c r="O17" s="18"/>
    </row>
    <row r="18" spans="1:15" x14ac:dyDescent="0.25">
      <c r="A18" s="18" t="s">
        <v>588</v>
      </c>
      <c r="B18" s="127" t="s">
        <v>587</v>
      </c>
      <c r="C18" s="121">
        <f>14385-3083.4</f>
        <v>11301.6</v>
      </c>
      <c r="D18" s="121">
        <v>-11301.6</v>
      </c>
      <c r="E18" s="121"/>
      <c r="F18" s="121">
        <f t="shared" si="0"/>
        <v>0</v>
      </c>
      <c r="G18" s="121"/>
      <c r="H18" s="126">
        <f t="shared" si="1"/>
        <v>0</v>
      </c>
      <c r="I18" s="126"/>
      <c r="J18" s="126">
        <f t="shared" si="2"/>
        <v>0</v>
      </c>
      <c r="K18" s="126"/>
      <c r="L18" s="126">
        <f t="shared" si="3"/>
        <v>0</v>
      </c>
      <c r="M18" s="126"/>
      <c r="N18" s="126">
        <f t="shared" si="3"/>
        <v>0</v>
      </c>
      <c r="O18" s="18"/>
    </row>
    <row r="19" spans="1:15" x14ac:dyDescent="0.25">
      <c r="A19" s="18" t="s">
        <v>32</v>
      </c>
      <c r="B19" s="127" t="s">
        <v>587</v>
      </c>
      <c r="C19" s="121">
        <v>16850</v>
      </c>
      <c r="D19" s="121"/>
      <c r="E19" s="121"/>
      <c r="F19" s="121">
        <f t="shared" si="0"/>
        <v>16850</v>
      </c>
      <c r="G19" s="121">
        <v>-14468.8</v>
      </c>
      <c r="H19" s="126">
        <f t="shared" si="1"/>
        <v>2381.2000000000007</v>
      </c>
      <c r="I19" s="126"/>
      <c r="J19" s="126">
        <f t="shared" si="2"/>
        <v>2381.2000000000007</v>
      </c>
      <c r="K19" s="126"/>
      <c r="L19" s="126">
        <f t="shared" si="3"/>
        <v>2381.2000000000007</v>
      </c>
      <c r="M19" s="126">
        <v>-2381</v>
      </c>
      <c r="N19" s="126">
        <f t="shared" si="3"/>
        <v>0.2000000000007276</v>
      </c>
      <c r="O19" s="18"/>
    </row>
    <row r="20" spans="1:15" x14ac:dyDescent="0.25">
      <c r="A20" s="18" t="s">
        <v>589</v>
      </c>
      <c r="B20" s="127" t="s">
        <v>590</v>
      </c>
      <c r="C20" s="121">
        <v>36571.480000000003</v>
      </c>
      <c r="D20" s="121"/>
      <c r="E20" s="121"/>
      <c r="F20" s="121">
        <f t="shared" si="0"/>
        <v>36571.480000000003</v>
      </c>
      <c r="G20" s="121"/>
      <c r="H20" s="126">
        <f t="shared" si="1"/>
        <v>36571.480000000003</v>
      </c>
      <c r="I20" s="126"/>
      <c r="J20" s="126">
        <f t="shared" si="2"/>
        <v>36571.480000000003</v>
      </c>
      <c r="K20" s="126">
        <f>-12357.44-7050-5275</f>
        <v>-24682.440000000002</v>
      </c>
      <c r="L20" s="126">
        <f t="shared" si="3"/>
        <v>11889.04</v>
      </c>
      <c r="M20" s="126">
        <v>-11889.04</v>
      </c>
      <c r="N20" s="126">
        <f t="shared" si="3"/>
        <v>0</v>
      </c>
      <c r="O20" s="18"/>
    </row>
    <row r="21" spans="1:15" x14ac:dyDescent="0.25">
      <c r="A21" s="18" t="s">
        <v>33</v>
      </c>
      <c r="B21" s="18"/>
      <c r="C21" s="121">
        <v>113972.67</v>
      </c>
      <c r="D21" s="121"/>
      <c r="E21" s="121"/>
      <c r="F21" s="121">
        <f t="shared" si="0"/>
        <v>113972.67</v>
      </c>
      <c r="G21" s="121"/>
      <c r="H21" s="126">
        <f t="shared" si="1"/>
        <v>113972.67</v>
      </c>
      <c r="I21" s="126"/>
      <c r="J21" s="126">
        <f t="shared" si="2"/>
        <v>113972.67</v>
      </c>
      <c r="K21" s="126"/>
      <c r="L21" s="126">
        <f t="shared" si="3"/>
        <v>113972.67</v>
      </c>
      <c r="M21" s="126"/>
      <c r="N21" s="126">
        <f t="shared" si="3"/>
        <v>113972.67</v>
      </c>
      <c r="O21" s="18"/>
    </row>
    <row r="22" spans="1:15" x14ac:dyDescent="0.25">
      <c r="A22" s="18" t="s">
        <v>591</v>
      </c>
      <c r="B22" s="127" t="s">
        <v>592</v>
      </c>
      <c r="C22" s="121">
        <v>32416</v>
      </c>
      <c r="D22" s="121"/>
      <c r="E22" s="121"/>
      <c r="F22" s="121">
        <f t="shared" si="0"/>
        <v>32416</v>
      </c>
      <c r="G22" s="121">
        <v>-26982.799999999999</v>
      </c>
      <c r="H22" s="126">
        <f t="shared" si="1"/>
        <v>5433.2000000000007</v>
      </c>
      <c r="I22" s="126"/>
      <c r="J22" s="126">
        <f t="shared" si="2"/>
        <v>5433.2000000000007</v>
      </c>
      <c r="K22" s="126"/>
      <c r="L22" s="126">
        <f t="shared" si="3"/>
        <v>5433.2000000000007</v>
      </c>
      <c r="M22" s="126">
        <v>-5433.2</v>
      </c>
      <c r="N22" s="126">
        <f t="shared" si="3"/>
        <v>0</v>
      </c>
      <c r="O22" s="18"/>
    </row>
    <row r="23" spans="1:15" x14ac:dyDescent="0.25">
      <c r="A23" s="18" t="s">
        <v>593</v>
      </c>
      <c r="B23" s="127" t="s">
        <v>592</v>
      </c>
      <c r="C23" s="121">
        <v>14030</v>
      </c>
      <c r="D23" s="121"/>
      <c r="E23" s="121"/>
      <c r="F23" s="121">
        <f t="shared" si="0"/>
        <v>14030</v>
      </c>
      <c r="G23" s="121"/>
      <c r="H23" s="126">
        <f t="shared" si="1"/>
        <v>14030</v>
      </c>
      <c r="I23" s="126">
        <v>-14030</v>
      </c>
      <c r="J23" s="126">
        <f t="shared" si="2"/>
        <v>0</v>
      </c>
      <c r="K23" s="126"/>
      <c r="L23" s="126">
        <f t="shared" si="3"/>
        <v>0</v>
      </c>
      <c r="M23" s="126"/>
      <c r="N23" s="126">
        <f t="shared" si="3"/>
        <v>0</v>
      </c>
      <c r="O23" s="18"/>
    </row>
    <row r="24" spans="1:15" x14ac:dyDescent="0.25">
      <c r="A24" s="18" t="s">
        <v>594</v>
      </c>
      <c r="B24" s="127" t="s">
        <v>595</v>
      </c>
      <c r="C24" s="121">
        <f>21285-21285</f>
        <v>0</v>
      </c>
      <c r="D24" s="121"/>
      <c r="E24" s="121"/>
      <c r="F24" s="121">
        <f t="shared" si="0"/>
        <v>0</v>
      </c>
      <c r="G24" s="121"/>
      <c r="H24" s="126">
        <f t="shared" si="1"/>
        <v>0</v>
      </c>
      <c r="I24" s="126"/>
      <c r="J24" s="126">
        <f t="shared" si="2"/>
        <v>0</v>
      </c>
      <c r="K24" s="126"/>
      <c r="L24" s="126">
        <f t="shared" si="3"/>
        <v>0</v>
      </c>
      <c r="M24" s="126"/>
      <c r="N24" s="126">
        <f t="shared" si="3"/>
        <v>0</v>
      </c>
      <c r="O24" s="18"/>
    </row>
    <row r="25" spans="1:15" x14ac:dyDescent="0.25">
      <c r="A25" s="18" t="s">
        <v>596</v>
      </c>
      <c r="B25" s="127" t="s">
        <v>595</v>
      </c>
      <c r="C25" s="121">
        <v>25150</v>
      </c>
      <c r="D25" s="121"/>
      <c r="E25" s="121"/>
      <c r="F25" s="121">
        <f t="shared" si="0"/>
        <v>25150</v>
      </c>
      <c r="G25" s="121"/>
      <c r="H25" s="126">
        <f t="shared" si="1"/>
        <v>25150</v>
      </c>
      <c r="I25" s="126"/>
      <c r="J25" s="126">
        <f t="shared" si="2"/>
        <v>25150</v>
      </c>
      <c r="K25" s="126"/>
      <c r="L25" s="126">
        <f t="shared" si="3"/>
        <v>25150</v>
      </c>
      <c r="M25" s="126">
        <v>-25150</v>
      </c>
      <c r="N25" s="126">
        <f>L25+M25</f>
        <v>0</v>
      </c>
      <c r="O25" s="18"/>
    </row>
    <row r="26" spans="1:15" x14ac:dyDescent="0.25">
      <c r="A26" s="18" t="s">
        <v>34</v>
      </c>
      <c r="B26" s="127" t="s">
        <v>597</v>
      </c>
      <c r="C26" s="121"/>
      <c r="D26" s="121"/>
      <c r="E26" s="121">
        <v>31296</v>
      </c>
      <c r="F26" s="121">
        <f>C26+E26</f>
        <v>31296</v>
      </c>
      <c r="G26" s="121"/>
      <c r="H26" s="126">
        <f t="shared" si="1"/>
        <v>31296</v>
      </c>
      <c r="I26" s="126"/>
      <c r="J26" s="126">
        <f t="shared" si="2"/>
        <v>31296</v>
      </c>
      <c r="K26" s="126"/>
      <c r="L26" s="126">
        <f t="shared" si="3"/>
        <v>31296</v>
      </c>
      <c r="M26" s="126"/>
      <c r="N26" s="126">
        <f t="shared" si="3"/>
        <v>31296</v>
      </c>
      <c r="O26" s="18"/>
    </row>
    <row r="27" spans="1:15" x14ac:dyDescent="0.25">
      <c r="A27" s="18" t="s">
        <v>35</v>
      </c>
      <c r="B27" s="127" t="s">
        <v>597</v>
      </c>
      <c r="C27" s="121"/>
      <c r="D27" s="121"/>
      <c r="E27" s="121">
        <v>18650</v>
      </c>
      <c r="F27" s="121">
        <f>C27+E27</f>
        <v>18650</v>
      </c>
      <c r="G27" s="121"/>
      <c r="H27" s="126">
        <f t="shared" si="1"/>
        <v>18650</v>
      </c>
      <c r="I27" s="126"/>
      <c r="J27" s="126">
        <f t="shared" si="2"/>
        <v>18650</v>
      </c>
      <c r="K27" s="126"/>
      <c r="L27" s="126">
        <f t="shared" si="3"/>
        <v>18650</v>
      </c>
      <c r="M27" s="126"/>
      <c r="N27" s="126">
        <f t="shared" si="3"/>
        <v>18650</v>
      </c>
      <c r="O27" s="18"/>
    </row>
    <row r="28" spans="1:15" x14ac:dyDescent="0.25">
      <c r="A28" s="18"/>
      <c r="B28" s="18"/>
      <c r="C28" s="121"/>
      <c r="D28" s="121"/>
      <c r="E28" s="121"/>
      <c r="F28" s="121"/>
      <c r="G28" s="121"/>
      <c r="H28" s="18"/>
      <c r="I28" s="18"/>
      <c r="J28" s="18"/>
      <c r="K28" s="18"/>
      <c r="L28" s="18"/>
      <c r="M28" s="18"/>
      <c r="N28" s="18"/>
      <c r="O28" s="18"/>
    </row>
    <row r="29" spans="1:15" ht="15.75" thickBot="1" x14ac:dyDescent="0.3">
      <c r="A29" s="18"/>
      <c r="B29" s="18"/>
      <c r="C29" s="128">
        <f>SUM(C6:C28)</f>
        <v>444838.35000000003</v>
      </c>
      <c r="D29" s="128">
        <f t="shared" ref="D29:N29" si="4">SUM(D6:D28)</f>
        <v>-47004.35</v>
      </c>
      <c r="E29" s="128">
        <f t="shared" si="4"/>
        <v>49946</v>
      </c>
      <c r="F29" s="128">
        <f t="shared" si="4"/>
        <v>447780</v>
      </c>
      <c r="G29" s="128">
        <f t="shared" si="4"/>
        <v>-119776.13</v>
      </c>
      <c r="H29" s="128">
        <f t="shared" si="4"/>
        <v>328003.87</v>
      </c>
      <c r="I29" s="128">
        <f t="shared" si="4"/>
        <v>-24772</v>
      </c>
      <c r="J29" s="128">
        <f t="shared" si="4"/>
        <v>303231.87</v>
      </c>
      <c r="K29" s="128">
        <f t="shared" si="4"/>
        <v>-24682.440000000002</v>
      </c>
      <c r="L29" s="128">
        <f t="shared" si="4"/>
        <v>278549.43</v>
      </c>
      <c r="M29" s="128">
        <f t="shared" si="4"/>
        <v>-84415.6</v>
      </c>
      <c r="N29" s="128">
        <f t="shared" si="4"/>
        <v>194133.83</v>
      </c>
      <c r="O29" s="18"/>
    </row>
    <row r="30" spans="1:15" ht="15.75" thickTop="1" x14ac:dyDescent="0.25">
      <c r="A30" s="18"/>
      <c r="B30" s="18"/>
      <c r="C30" s="121"/>
      <c r="D30" s="121"/>
      <c r="E30" s="121"/>
      <c r="F30" s="121"/>
      <c r="G30" s="121"/>
      <c r="H30" s="18"/>
      <c r="I30" s="18"/>
      <c r="J30" s="18"/>
      <c r="K30" s="18"/>
      <c r="L30" s="18"/>
      <c r="M30" s="18"/>
      <c r="N30" s="18"/>
      <c r="O30" s="18"/>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F4090-3EE7-42BA-B692-3A86DE376FD4}">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A13A3-62AA-4054-AA6B-672C60E31D79}">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BADF1-93C3-4E84-8FD8-AEF5CE6ACFDA}">
  <dimension ref="A1:G7"/>
  <sheetViews>
    <sheetView workbookViewId="0">
      <selection activeCell="G32" sqref="G32"/>
    </sheetView>
  </sheetViews>
  <sheetFormatPr defaultRowHeight="15" x14ac:dyDescent="0.25"/>
  <cols>
    <col min="1" max="1" width="34.42578125" customWidth="1"/>
    <col min="2" max="2" width="20.140625" customWidth="1"/>
    <col min="3" max="3" width="13.85546875" customWidth="1"/>
    <col min="4" max="4" width="21.7109375" customWidth="1"/>
    <col min="5" max="5" width="14" customWidth="1"/>
    <col min="6" max="6" width="18.140625" customWidth="1"/>
    <col min="7" max="7" width="96.85546875" customWidth="1"/>
  </cols>
  <sheetData>
    <row r="1" spans="1:7" x14ac:dyDescent="0.25">
      <c r="A1" s="63"/>
      <c r="B1" s="63"/>
      <c r="C1" s="63"/>
      <c r="D1" s="63"/>
      <c r="E1" s="63"/>
      <c r="F1" s="63"/>
      <c r="G1" s="63"/>
    </row>
    <row r="2" spans="1:7" x14ac:dyDescent="0.25">
      <c r="A2" s="63" t="s">
        <v>49</v>
      </c>
      <c r="B2" s="63" t="s">
        <v>276</v>
      </c>
      <c r="C2" s="63" t="s">
        <v>50</v>
      </c>
      <c r="D2" s="63" t="s">
        <v>277</v>
      </c>
      <c r="E2" s="63" t="s">
        <v>51</v>
      </c>
      <c r="F2" s="63" t="s">
        <v>278</v>
      </c>
      <c r="G2" s="63" t="s">
        <v>229</v>
      </c>
    </row>
    <row r="3" spans="1:7" x14ac:dyDescent="0.25">
      <c r="A3" s="63" t="s">
        <v>279</v>
      </c>
      <c r="B3" s="63" t="s">
        <v>280</v>
      </c>
      <c r="C3" s="64">
        <v>44882</v>
      </c>
      <c r="D3" s="63" t="s">
        <v>281</v>
      </c>
      <c r="E3" s="65">
        <v>600</v>
      </c>
      <c r="F3" s="66">
        <v>44931</v>
      </c>
      <c r="G3" s="67" t="s">
        <v>282</v>
      </c>
    </row>
    <row r="4" spans="1:7" x14ac:dyDescent="0.25">
      <c r="A4" s="63"/>
      <c r="B4" s="63"/>
      <c r="C4" s="63"/>
      <c r="D4" s="63"/>
      <c r="E4" s="63"/>
      <c r="F4" s="63"/>
      <c r="G4" s="63"/>
    </row>
    <row r="5" spans="1:7" x14ac:dyDescent="0.25">
      <c r="A5" s="63"/>
      <c r="B5" s="63"/>
      <c r="C5" s="63"/>
      <c r="D5" s="63"/>
      <c r="E5" s="63"/>
      <c r="F5" s="63"/>
      <c r="G5" s="63"/>
    </row>
    <row r="6" spans="1:7" x14ac:dyDescent="0.25">
      <c r="A6" s="63"/>
      <c r="B6" s="63"/>
      <c r="C6" s="63"/>
      <c r="D6" s="63"/>
      <c r="E6" s="63"/>
      <c r="F6" s="63"/>
      <c r="G6" s="63"/>
    </row>
    <row r="7" spans="1:7" x14ac:dyDescent="0.25">
      <c r="A7" s="63" t="s">
        <v>36</v>
      </c>
      <c r="B7" s="63"/>
      <c r="C7" s="63"/>
      <c r="D7" s="63"/>
      <c r="E7" s="68">
        <f>SUM(E3:E6)</f>
        <v>600</v>
      </c>
      <c r="F7" s="63"/>
      <c r="G7" s="6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72501-D647-4BBD-B686-A2F555EA2261}">
  <dimension ref="A2:B13"/>
  <sheetViews>
    <sheetView workbookViewId="0">
      <selection activeCell="N17" sqref="N17"/>
    </sheetView>
  </sheetViews>
  <sheetFormatPr defaultRowHeight="15" x14ac:dyDescent="0.25"/>
  <cols>
    <col min="1" max="1" width="38.28515625" customWidth="1"/>
    <col min="2" max="2" width="16.140625" customWidth="1"/>
  </cols>
  <sheetData>
    <row r="2" spans="1:2" ht="166.5" customHeight="1" x14ac:dyDescent="0.25">
      <c r="A2" s="26" t="s">
        <v>22</v>
      </c>
      <c r="B2" s="26" t="s">
        <v>273</v>
      </c>
    </row>
    <row r="3" spans="1:2" x14ac:dyDescent="0.25">
      <c r="A3" s="26"/>
      <c r="B3" s="26"/>
    </row>
    <row r="4" spans="1:2" x14ac:dyDescent="0.25">
      <c r="A4" s="18" t="s">
        <v>27</v>
      </c>
      <c r="B4" s="18"/>
    </row>
    <row r="5" spans="1:2" ht="30" x14ac:dyDescent="0.25">
      <c r="A5" s="18" t="s">
        <v>28</v>
      </c>
      <c r="B5" s="26" t="s">
        <v>272</v>
      </c>
    </row>
    <row r="6" spans="1:2" x14ac:dyDescent="0.25">
      <c r="A6" s="19" t="s">
        <v>29</v>
      </c>
      <c r="B6" s="27">
        <v>1277.49</v>
      </c>
    </row>
    <row r="7" spans="1:2" x14ac:dyDescent="0.25">
      <c r="A7" s="19" t="s">
        <v>30</v>
      </c>
      <c r="B7" s="27">
        <v>8392</v>
      </c>
    </row>
    <row r="8" spans="1:2" x14ac:dyDescent="0.25">
      <c r="A8" s="19" t="s">
        <v>31</v>
      </c>
      <c r="B8" s="27">
        <v>20545.47</v>
      </c>
    </row>
    <row r="9" spans="1:2" x14ac:dyDescent="0.25">
      <c r="A9" s="19" t="s">
        <v>32</v>
      </c>
      <c r="B9" s="27">
        <v>0.2</v>
      </c>
    </row>
    <row r="10" spans="1:2" x14ac:dyDescent="0.25">
      <c r="A10" s="19" t="s">
        <v>33</v>
      </c>
      <c r="B10" s="27">
        <v>113972.67</v>
      </c>
    </row>
    <row r="11" spans="1:2" x14ac:dyDescent="0.25">
      <c r="A11" s="19" t="s">
        <v>34</v>
      </c>
      <c r="B11" s="27">
        <v>31296</v>
      </c>
    </row>
    <row r="12" spans="1:2" ht="30" x14ac:dyDescent="0.25">
      <c r="A12" s="19" t="s">
        <v>35</v>
      </c>
      <c r="B12" s="27">
        <v>18650</v>
      </c>
    </row>
    <row r="13" spans="1:2" x14ac:dyDescent="0.25">
      <c r="A13" s="14" t="s">
        <v>36</v>
      </c>
      <c r="B13" s="28">
        <f>SUM(B6:B12)</f>
        <v>194133.83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FA82C-D760-41AF-93E7-289A38A22F7A}">
  <dimension ref="A1:H28"/>
  <sheetViews>
    <sheetView workbookViewId="0">
      <selection activeCell="D20" sqref="D20"/>
    </sheetView>
  </sheetViews>
  <sheetFormatPr defaultRowHeight="15" x14ac:dyDescent="0.25"/>
  <cols>
    <col min="1" max="1" width="13" customWidth="1"/>
    <col min="2" max="2" width="19.140625" customWidth="1"/>
    <col min="3" max="3" width="49.85546875" customWidth="1"/>
    <col min="4" max="6" width="14.42578125" customWidth="1"/>
    <col min="7" max="7" width="6.5703125" customWidth="1"/>
    <col min="8" max="8" width="91.140625" style="34" customWidth="1"/>
  </cols>
  <sheetData>
    <row r="1" spans="1:8" x14ac:dyDescent="0.25">
      <c r="A1" s="40" t="s">
        <v>189</v>
      </c>
      <c r="B1" s="40"/>
      <c r="C1" s="40"/>
      <c r="D1" s="40"/>
      <c r="E1" s="40"/>
      <c r="F1" s="40"/>
      <c r="G1" s="18"/>
      <c r="H1" s="32"/>
    </row>
    <row r="2" spans="1:8" x14ac:dyDescent="0.25">
      <c r="A2" s="40"/>
      <c r="B2" s="40"/>
      <c r="C2" s="40"/>
      <c r="D2" s="40"/>
      <c r="E2" s="40"/>
      <c r="F2" s="40"/>
      <c r="G2" s="18"/>
      <c r="H2" s="32"/>
    </row>
    <row r="3" spans="1:8" ht="60" x14ac:dyDescent="0.25">
      <c r="A3" s="41" t="s">
        <v>23</v>
      </c>
      <c r="B3" s="41" t="s">
        <v>24</v>
      </c>
      <c r="C3" s="41" t="s">
        <v>25</v>
      </c>
      <c r="D3" s="41" t="s">
        <v>26</v>
      </c>
      <c r="E3" s="41" t="s">
        <v>186</v>
      </c>
      <c r="F3" s="41" t="s">
        <v>187</v>
      </c>
      <c r="G3" s="39"/>
      <c r="H3" s="39" t="s">
        <v>169</v>
      </c>
    </row>
    <row r="4" spans="1:8" x14ac:dyDescent="0.25">
      <c r="A4" s="46">
        <v>44599</v>
      </c>
      <c r="B4" s="46" t="s">
        <v>182</v>
      </c>
      <c r="C4" s="47" t="s">
        <v>195</v>
      </c>
      <c r="D4" s="48" t="s">
        <v>183</v>
      </c>
      <c r="E4" s="49">
        <v>11692</v>
      </c>
      <c r="F4" s="48"/>
      <c r="G4" s="45"/>
      <c r="H4" s="45" t="s">
        <v>194</v>
      </c>
    </row>
    <row r="5" spans="1:8" x14ac:dyDescent="0.25">
      <c r="A5" s="52">
        <v>44636</v>
      </c>
      <c r="B5" s="46" t="s">
        <v>46</v>
      </c>
      <c r="C5" s="47" t="s">
        <v>191</v>
      </c>
      <c r="D5" s="53" t="s">
        <v>193</v>
      </c>
      <c r="E5" s="49">
        <v>154126</v>
      </c>
      <c r="F5" s="48">
        <v>25</v>
      </c>
      <c r="G5" s="45"/>
      <c r="H5" s="54" t="s">
        <v>192</v>
      </c>
    </row>
    <row r="6" spans="1:8" x14ac:dyDescent="0.25">
      <c r="A6" s="46">
        <v>44686</v>
      </c>
      <c r="B6" s="46" t="s">
        <v>170</v>
      </c>
      <c r="C6" s="48" t="s">
        <v>171</v>
      </c>
      <c r="D6" s="48" t="s">
        <v>188</v>
      </c>
      <c r="E6" s="49"/>
      <c r="F6" s="48"/>
      <c r="G6" s="45">
        <v>45</v>
      </c>
      <c r="H6" s="45" t="s">
        <v>207</v>
      </c>
    </row>
    <row r="7" spans="1:8" ht="45" x14ac:dyDescent="0.25">
      <c r="A7" s="46">
        <v>44699</v>
      </c>
      <c r="B7" s="46" t="s">
        <v>205</v>
      </c>
      <c r="C7" s="47" t="s">
        <v>198</v>
      </c>
      <c r="D7" s="48" t="s">
        <v>44</v>
      </c>
      <c r="E7" s="49"/>
      <c r="F7" s="48">
        <v>13</v>
      </c>
      <c r="G7" s="45"/>
      <c r="H7" s="45" t="s">
        <v>211</v>
      </c>
    </row>
    <row r="8" spans="1:8" ht="30" x14ac:dyDescent="0.25">
      <c r="A8" s="46">
        <v>44789</v>
      </c>
      <c r="B8" s="48" t="s">
        <v>46</v>
      </c>
      <c r="C8" s="47" t="s">
        <v>172</v>
      </c>
      <c r="D8" s="47" t="s">
        <v>173</v>
      </c>
      <c r="E8" s="50">
        <v>84053</v>
      </c>
      <c r="F8" s="47">
        <v>7</v>
      </c>
      <c r="G8" s="44"/>
      <c r="H8" s="45" t="s">
        <v>199</v>
      </c>
    </row>
    <row r="9" spans="1:8" x14ac:dyDescent="0.25">
      <c r="A9" s="46">
        <v>44803</v>
      </c>
      <c r="B9" s="48" t="s">
        <v>170</v>
      </c>
      <c r="C9" s="47" t="s">
        <v>177</v>
      </c>
      <c r="D9" s="48" t="s">
        <v>174</v>
      </c>
      <c r="E9" s="49"/>
      <c r="F9" s="48"/>
      <c r="G9" s="45">
        <v>2</v>
      </c>
      <c r="H9" s="45" t="s">
        <v>200</v>
      </c>
    </row>
    <row r="10" spans="1:8" x14ac:dyDescent="0.25">
      <c r="A10" s="46">
        <v>44882</v>
      </c>
      <c r="B10" s="46" t="s">
        <v>46</v>
      </c>
      <c r="C10" s="47" t="s">
        <v>175</v>
      </c>
      <c r="D10" s="48" t="s">
        <v>176</v>
      </c>
      <c r="E10" s="49">
        <v>44876</v>
      </c>
      <c r="F10" s="48">
        <v>3</v>
      </c>
      <c r="G10" s="45"/>
      <c r="H10" s="45" t="s">
        <v>201</v>
      </c>
    </row>
    <row r="11" spans="1:8" x14ac:dyDescent="0.25">
      <c r="A11" s="42">
        <v>44901</v>
      </c>
      <c r="B11" s="46" t="s">
        <v>170</v>
      </c>
      <c r="C11" s="47" t="s">
        <v>177</v>
      </c>
      <c r="D11" s="43" t="s">
        <v>178</v>
      </c>
      <c r="E11" s="49"/>
      <c r="F11" s="48"/>
      <c r="G11" s="45">
        <v>6</v>
      </c>
      <c r="H11" s="55" t="s">
        <v>190</v>
      </c>
    </row>
    <row r="12" spans="1:8" x14ac:dyDescent="0.25">
      <c r="A12" s="46">
        <v>44963</v>
      </c>
      <c r="B12" s="46" t="s">
        <v>46</v>
      </c>
      <c r="C12" s="47" t="s">
        <v>179</v>
      </c>
      <c r="D12" s="48" t="s">
        <v>180</v>
      </c>
      <c r="E12" s="49">
        <v>104197</v>
      </c>
      <c r="F12" s="48">
        <v>151</v>
      </c>
      <c r="G12" s="45"/>
      <c r="H12" s="56" t="s">
        <v>203</v>
      </c>
    </row>
    <row r="13" spans="1:8" ht="45" x14ac:dyDescent="0.25">
      <c r="A13" s="46">
        <v>44967</v>
      </c>
      <c r="B13" s="48" t="s">
        <v>170</v>
      </c>
      <c r="C13" s="47" t="s">
        <v>197</v>
      </c>
      <c r="D13" s="48" t="s">
        <v>181</v>
      </c>
      <c r="E13" s="49"/>
      <c r="F13" s="48"/>
      <c r="G13" s="45">
        <v>24</v>
      </c>
      <c r="H13" s="45" t="s">
        <v>208</v>
      </c>
    </row>
    <row r="14" spans="1:8" ht="30" x14ac:dyDescent="0.25">
      <c r="A14" s="46">
        <v>44980</v>
      </c>
      <c r="B14" s="46" t="s">
        <v>209</v>
      </c>
      <c r="C14" s="47" t="s">
        <v>184</v>
      </c>
      <c r="D14" s="48" t="s">
        <v>48</v>
      </c>
      <c r="E14" s="49"/>
      <c r="F14" s="48">
        <v>20</v>
      </c>
      <c r="G14" s="45"/>
      <c r="H14" s="56" t="s">
        <v>211</v>
      </c>
    </row>
    <row r="15" spans="1:8" ht="45" x14ac:dyDescent="0.25">
      <c r="A15" s="46">
        <v>44984</v>
      </c>
      <c r="B15" s="46" t="s">
        <v>205</v>
      </c>
      <c r="C15" s="47" t="s">
        <v>196</v>
      </c>
      <c r="D15" s="48" t="s">
        <v>185</v>
      </c>
      <c r="E15" s="49"/>
      <c r="F15" s="48">
        <v>7</v>
      </c>
      <c r="G15" s="45"/>
      <c r="H15" s="45" t="s">
        <v>210</v>
      </c>
    </row>
    <row r="16" spans="1:8" x14ac:dyDescent="0.25">
      <c r="A16" s="42"/>
      <c r="B16" s="42"/>
      <c r="C16" s="43"/>
      <c r="D16" s="43"/>
      <c r="E16" s="51">
        <f>SUM(E4:E15)</f>
        <v>398944</v>
      </c>
      <c r="F16" s="43">
        <f>SUM(F4:F15)</f>
        <v>226</v>
      </c>
      <c r="G16" s="43"/>
      <c r="H16" s="51"/>
    </row>
    <row r="17" spans="1:8" x14ac:dyDescent="0.25">
      <c r="A17" s="42"/>
      <c r="B17" s="42"/>
      <c r="C17" s="43"/>
      <c r="D17" s="43"/>
      <c r="E17" s="43"/>
      <c r="F17" s="43"/>
      <c r="G17" s="43"/>
      <c r="H17" s="51"/>
    </row>
    <row r="18" spans="1:8" x14ac:dyDescent="0.25">
      <c r="A18" s="42"/>
      <c r="B18" s="42"/>
      <c r="C18" s="43"/>
      <c r="D18" s="43"/>
      <c r="E18" s="43"/>
      <c r="F18" s="43"/>
      <c r="G18" s="43"/>
      <c r="H18" s="51" t="s">
        <v>204</v>
      </c>
    </row>
    <row r="19" spans="1:8" x14ac:dyDescent="0.25">
      <c r="A19" s="42"/>
      <c r="B19" s="42"/>
      <c r="C19" s="43"/>
      <c r="D19" s="43"/>
      <c r="E19" s="43"/>
      <c r="F19" s="43"/>
      <c r="G19" s="43"/>
      <c r="H19" s="51" t="s">
        <v>202</v>
      </c>
    </row>
    <row r="20" spans="1:8" x14ac:dyDescent="0.25">
      <c r="A20" s="29"/>
      <c r="B20" s="29"/>
      <c r="C20" s="30"/>
      <c r="D20" s="30"/>
      <c r="E20" s="30"/>
      <c r="F20" s="30"/>
      <c r="G20" s="30"/>
      <c r="H20" s="33" t="s">
        <v>206</v>
      </c>
    </row>
    <row r="21" spans="1:8" x14ac:dyDescent="0.25">
      <c r="A21" s="29"/>
      <c r="B21" s="29"/>
      <c r="C21" s="30"/>
      <c r="D21" s="30"/>
      <c r="E21" s="30"/>
      <c r="F21" s="30"/>
      <c r="G21" s="30"/>
      <c r="H21" s="33" t="s">
        <v>212</v>
      </c>
    </row>
    <row r="22" spans="1:8" x14ac:dyDescent="0.25">
      <c r="A22" s="29"/>
      <c r="B22" s="29"/>
      <c r="C22" s="30"/>
      <c r="D22" s="30"/>
      <c r="E22" s="30"/>
      <c r="F22" s="30"/>
      <c r="G22" s="30"/>
      <c r="H22" s="33"/>
    </row>
    <row r="23" spans="1:8" x14ac:dyDescent="0.25">
      <c r="A23" s="29"/>
      <c r="B23" s="29"/>
      <c r="C23" s="30"/>
      <c r="D23" s="30"/>
      <c r="E23" s="30"/>
      <c r="F23" s="30"/>
      <c r="G23" s="30"/>
      <c r="H23" s="33"/>
    </row>
    <row r="24" spans="1:8" x14ac:dyDescent="0.25">
      <c r="A24" s="29"/>
      <c r="B24" s="29"/>
      <c r="C24" s="30"/>
      <c r="D24" s="30"/>
      <c r="E24" s="30"/>
      <c r="F24" s="30"/>
      <c r="G24" s="30"/>
      <c r="H24" s="33"/>
    </row>
    <row r="25" spans="1:8" x14ac:dyDescent="0.25">
      <c r="A25" s="29"/>
      <c r="B25" s="29"/>
      <c r="C25" s="30"/>
      <c r="D25" s="30"/>
      <c r="E25" s="30"/>
      <c r="F25" s="30"/>
      <c r="G25" s="30"/>
      <c r="H25" s="33"/>
    </row>
    <row r="26" spans="1:8" x14ac:dyDescent="0.25">
      <c r="A26" s="29"/>
      <c r="B26" s="29"/>
      <c r="C26" s="30"/>
      <c r="D26" s="30"/>
      <c r="E26" s="30"/>
      <c r="F26" s="30"/>
      <c r="G26" s="30"/>
      <c r="H26" s="33"/>
    </row>
    <row r="27" spans="1:8" x14ac:dyDescent="0.25">
      <c r="A27" s="29"/>
      <c r="B27" s="29"/>
      <c r="C27" s="30"/>
      <c r="D27" s="30"/>
      <c r="E27" s="30"/>
      <c r="F27" s="30"/>
      <c r="G27" s="30"/>
      <c r="H27" s="33"/>
    </row>
    <row r="28" spans="1:8" x14ac:dyDescent="0.25">
      <c r="A28" s="31"/>
      <c r="B28" s="31"/>
      <c r="C28" s="31"/>
      <c r="D28" s="31"/>
      <c r="E28" s="31"/>
      <c r="F28" s="31"/>
      <c r="G28" s="31"/>
      <c r="H28" s="33"/>
    </row>
  </sheetData>
  <sortState xmlns:xlrd2="http://schemas.microsoft.com/office/spreadsheetml/2017/richdata2" ref="A4:H15">
    <sortCondition ref="A4:A15"/>
  </sortState>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9828-2A5E-486F-ABC9-EADE48B9F9BA}">
  <dimension ref="A1:M49"/>
  <sheetViews>
    <sheetView topLeftCell="A11" workbookViewId="0">
      <selection activeCell="M1" sqref="M1"/>
    </sheetView>
  </sheetViews>
  <sheetFormatPr defaultRowHeight="15" x14ac:dyDescent="0.25"/>
  <cols>
    <col min="1" max="1" width="9.140625" customWidth="1"/>
    <col min="2" max="2" width="23.85546875" customWidth="1"/>
    <col min="3" max="3" width="12.140625" customWidth="1"/>
    <col min="4" max="4" width="8.85546875" hidden="1" customWidth="1"/>
    <col min="5" max="5" width="46.7109375" hidden="1" customWidth="1"/>
    <col min="6" max="6" width="11.140625" hidden="1" customWidth="1"/>
    <col min="7" max="7" width="17.5703125" hidden="1" customWidth="1"/>
    <col min="8" max="9" width="9.140625" hidden="1" customWidth="1"/>
    <col min="10" max="10" width="12" hidden="1" customWidth="1"/>
    <col min="11" max="11" width="9.140625" hidden="1" customWidth="1"/>
    <col min="12" max="12" width="12" customWidth="1"/>
    <col min="13" max="13" width="13.140625" customWidth="1"/>
  </cols>
  <sheetData>
    <row r="1" spans="1:13" ht="60.75" thickBot="1" x14ac:dyDescent="0.3">
      <c r="A1" s="77" t="s">
        <v>283</v>
      </c>
      <c r="B1" s="77" t="s">
        <v>284</v>
      </c>
      <c r="C1" s="77" t="s">
        <v>285</v>
      </c>
      <c r="D1" s="77" t="s">
        <v>286</v>
      </c>
      <c r="E1" s="77" t="s">
        <v>287</v>
      </c>
      <c r="F1" s="77" t="s">
        <v>288</v>
      </c>
      <c r="G1" s="77" t="s">
        <v>289</v>
      </c>
      <c r="H1" s="77" t="s">
        <v>290</v>
      </c>
      <c r="I1" s="77" t="s">
        <v>291</v>
      </c>
      <c r="J1" s="77" t="s">
        <v>292</v>
      </c>
      <c r="K1" s="77" t="s">
        <v>293</v>
      </c>
      <c r="L1" s="77" t="s">
        <v>294</v>
      </c>
      <c r="M1" s="77" t="s">
        <v>295</v>
      </c>
    </row>
    <row r="2" spans="1:13" x14ac:dyDescent="0.25">
      <c r="A2" s="78" t="s">
        <v>296</v>
      </c>
      <c r="B2" s="78" t="s">
        <v>297</v>
      </c>
      <c r="C2" s="79" t="s">
        <v>298</v>
      </c>
      <c r="D2" s="80" t="s">
        <v>299</v>
      </c>
      <c r="E2" s="81" t="s">
        <v>300</v>
      </c>
      <c r="F2" s="80" t="s">
        <v>301</v>
      </c>
      <c r="G2" s="78" t="s">
        <v>302</v>
      </c>
      <c r="H2" s="80" t="s">
        <v>303</v>
      </c>
      <c r="I2" s="80" t="s">
        <v>304</v>
      </c>
      <c r="J2" s="80" t="s">
        <v>305</v>
      </c>
      <c r="K2" s="80" t="s">
        <v>306</v>
      </c>
      <c r="L2" s="114">
        <v>185.93</v>
      </c>
      <c r="M2" s="114">
        <v>1564.16</v>
      </c>
    </row>
    <row r="3" spans="1:13" x14ac:dyDescent="0.25">
      <c r="A3" s="82" t="s">
        <v>296</v>
      </c>
      <c r="B3" s="82" t="s">
        <v>307</v>
      </c>
      <c r="C3" s="82" t="s">
        <v>308</v>
      </c>
      <c r="D3" s="83" t="s">
        <v>299</v>
      </c>
      <c r="E3" s="84" t="s">
        <v>309</v>
      </c>
      <c r="F3" s="85">
        <v>44927</v>
      </c>
      <c r="G3" s="82" t="s">
        <v>310</v>
      </c>
      <c r="H3" s="83" t="s">
        <v>311</v>
      </c>
      <c r="I3" s="83" t="s">
        <v>304</v>
      </c>
      <c r="J3" s="83" t="s">
        <v>312</v>
      </c>
      <c r="K3" s="83" t="s">
        <v>313</v>
      </c>
      <c r="L3" s="115">
        <v>224.38</v>
      </c>
      <c r="M3" s="115">
        <v>1176.03</v>
      </c>
    </row>
    <row r="4" spans="1:13" x14ac:dyDescent="0.25">
      <c r="A4" s="82" t="s">
        <v>296</v>
      </c>
      <c r="B4" s="82" t="s">
        <v>314</v>
      </c>
      <c r="C4" s="86" t="s">
        <v>315</v>
      </c>
      <c r="D4" s="83" t="s">
        <v>299</v>
      </c>
      <c r="E4" s="84" t="s">
        <v>316</v>
      </c>
      <c r="F4" s="83" t="s">
        <v>317</v>
      </c>
      <c r="G4" s="82" t="s">
        <v>318</v>
      </c>
      <c r="H4" s="83" t="s">
        <v>319</v>
      </c>
      <c r="I4" s="83" t="s">
        <v>304</v>
      </c>
      <c r="J4" s="83" t="s">
        <v>320</v>
      </c>
      <c r="K4" s="83" t="s">
        <v>313</v>
      </c>
      <c r="L4" s="116">
        <v>185.93</v>
      </c>
      <c r="M4" s="115">
        <v>1042.77</v>
      </c>
    </row>
    <row r="5" spans="1:13" x14ac:dyDescent="0.25">
      <c r="A5" s="82" t="s">
        <v>296</v>
      </c>
      <c r="B5" s="82" t="s">
        <v>321</v>
      </c>
      <c r="C5" s="86" t="s">
        <v>322</v>
      </c>
      <c r="D5" s="83" t="s">
        <v>299</v>
      </c>
      <c r="E5" s="84" t="s">
        <v>300</v>
      </c>
      <c r="F5" s="85" t="s">
        <v>323</v>
      </c>
      <c r="G5" s="82" t="s">
        <v>324</v>
      </c>
      <c r="H5" s="83" t="s">
        <v>325</v>
      </c>
      <c r="I5" s="83" t="s">
        <v>304</v>
      </c>
      <c r="J5" s="83" t="s">
        <v>326</v>
      </c>
      <c r="K5" s="83" t="s">
        <v>327</v>
      </c>
      <c r="L5" s="117">
        <v>185.93</v>
      </c>
      <c r="M5" s="117">
        <v>782.08</v>
      </c>
    </row>
    <row r="6" spans="1:13" x14ac:dyDescent="0.25">
      <c r="A6" s="82" t="s">
        <v>296</v>
      </c>
      <c r="B6" s="82" t="s">
        <v>328</v>
      </c>
      <c r="C6" s="82" t="s">
        <v>329</v>
      </c>
      <c r="D6" s="83" t="s">
        <v>304</v>
      </c>
      <c r="E6" s="84"/>
      <c r="F6" s="83"/>
      <c r="G6" s="82" t="s">
        <v>330</v>
      </c>
      <c r="H6" s="83" t="s">
        <v>331</v>
      </c>
      <c r="I6" s="83" t="s">
        <v>304</v>
      </c>
      <c r="J6" s="83" t="s">
        <v>332</v>
      </c>
      <c r="K6" s="83" t="s">
        <v>313</v>
      </c>
      <c r="L6" s="117">
        <v>185.93</v>
      </c>
      <c r="M6" s="117">
        <v>1042.77</v>
      </c>
    </row>
    <row r="7" spans="1:13" x14ac:dyDescent="0.25">
      <c r="A7" s="82" t="s">
        <v>296</v>
      </c>
      <c r="B7" s="82" t="s">
        <v>216</v>
      </c>
      <c r="C7" s="82" t="s">
        <v>333</v>
      </c>
      <c r="D7" s="83"/>
      <c r="E7" s="84"/>
      <c r="F7" s="83"/>
      <c r="G7" s="82" t="s">
        <v>334</v>
      </c>
      <c r="H7" s="83" t="s">
        <v>335</v>
      </c>
      <c r="I7" s="83" t="s">
        <v>304</v>
      </c>
      <c r="J7" s="83" t="s">
        <v>320</v>
      </c>
      <c r="K7" s="83" t="s">
        <v>306</v>
      </c>
      <c r="L7" s="117">
        <v>216.18</v>
      </c>
      <c r="M7" s="117">
        <v>1699.55</v>
      </c>
    </row>
    <row r="8" spans="1:13" x14ac:dyDescent="0.25">
      <c r="A8" s="82" t="s">
        <v>296</v>
      </c>
      <c r="B8" s="82" t="s">
        <v>336</v>
      </c>
      <c r="C8" s="86" t="s">
        <v>337</v>
      </c>
      <c r="D8" s="83" t="s">
        <v>299</v>
      </c>
      <c r="E8" s="84" t="s">
        <v>338</v>
      </c>
      <c r="F8" s="83" t="s">
        <v>339</v>
      </c>
      <c r="G8" s="82" t="s">
        <v>340</v>
      </c>
      <c r="H8" s="83" t="s">
        <v>341</v>
      </c>
      <c r="I8" s="83" t="s">
        <v>304</v>
      </c>
      <c r="J8" s="83" t="s">
        <v>342</v>
      </c>
      <c r="K8" s="83" t="s">
        <v>343</v>
      </c>
      <c r="L8" s="117">
        <v>185.93</v>
      </c>
      <c r="M8" s="117">
        <v>1824.85</v>
      </c>
    </row>
    <row r="9" spans="1:13" x14ac:dyDescent="0.25">
      <c r="A9" s="82" t="s">
        <v>296</v>
      </c>
      <c r="B9" s="82" t="s">
        <v>344</v>
      </c>
      <c r="C9" s="86" t="s">
        <v>345</v>
      </c>
      <c r="D9" s="83" t="s">
        <v>299</v>
      </c>
      <c r="E9" s="84" t="s">
        <v>346</v>
      </c>
      <c r="F9" s="83" t="s">
        <v>347</v>
      </c>
      <c r="G9" s="82" t="s">
        <v>348</v>
      </c>
      <c r="H9" s="83" t="s">
        <v>349</v>
      </c>
      <c r="I9" s="83" t="s">
        <v>304</v>
      </c>
      <c r="J9" s="83" t="s">
        <v>350</v>
      </c>
      <c r="K9" s="83" t="s">
        <v>351</v>
      </c>
      <c r="L9" s="118">
        <v>224.38</v>
      </c>
      <c r="M9" s="118">
        <v>1470.03</v>
      </c>
    </row>
    <row r="10" spans="1:13" x14ac:dyDescent="0.25">
      <c r="A10" s="84" t="s">
        <v>296</v>
      </c>
      <c r="B10" s="84" t="s">
        <v>354</v>
      </c>
      <c r="C10" s="84" t="s">
        <v>355</v>
      </c>
      <c r="D10" s="83"/>
      <c r="E10" s="84"/>
      <c r="F10" s="83"/>
      <c r="G10" s="82" t="s">
        <v>356</v>
      </c>
      <c r="H10" s="83" t="s">
        <v>357</v>
      </c>
      <c r="I10" s="83" t="s">
        <v>304</v>
      </c>
      <c r="J10" s="83" t="s">
        <v>320</v>
      </c>
      <c r="K10" s="83" t="s">
        <v>327</v>
      </c>
      <c r="L10" s="118">
        <v>72.06</v>
      </c>
      <c r="M10" s="118">
        <v>426.78</v>
      </c>
    </row>
    <row r="11" spans="1:13" x14ac:dyDescent="0.25">
      <c r="A11" s="84" t="s">
        <v>296</v>
      </c>
      <c r="B11" s="84" t="s">
        <v>358</v>
      </c>
      <c r="C11" s="87" t="s">
        <v>359</v>
      </c>
      <c r="D11" s="83" t="s">
        <v>299</v>
      </c>
      <c r="E11" s="84" t="s">
        <v>360</v>
      </c>
      <c r="F11" s="83" t="s">
        <v>361</v>
      </c>
      <c r="G11" s="82" t="s">
        <v>362</v>
      </c>
      <c r="H11" s="83" t="s">
        <v>363</v>
      </c>
      <c r="I11" s="83" t="s">
        <v>304</v>
      </c>
      <c r="J11" s="83" t="s">
        <v>326</v>
      </c>
      <c r="K11" s="83" t="s">
        <v>306</v>
      </c>
      <c r="L11" s="118">
        <v>185.93</v>
      </c>
      <c r="M11" s="114">
        <v>1564.16</v>
      </c>
    </row>
    <row r="12" spans="1:13" x14ac:dyDescent="0.25">
      <c r="A12" s="84" t="s">
        <v>296</v>
      </c>
      <c r="B12" s="84" t="s">
        <v>364</v>
      </c>
      <c r="C12" s="84" t="s">
        <v>365</v>
      </c>
      <c r="D12" s="83" t="s">
        <v>366</v>
      </c>
      <c r="E12" s="84"/>
      <c r="F12" s="83"/>
      <c r="G12" s="82" t="s">
        <v>367</v>
      </c>
      <c r="H12" s="83" t="s">
        <v>368</v>
      </c>
      <c r="I12" s="83" t="s">
        <v>304</v>
      </c>
      <c r="J12" s="83" t="s">
        <v>369</v>
      </c>
      <c r="K12" s="83" t="s">
        <v>370</v>
      </c>
      <c r="L12" s="118">
        <v>185.93</v>
      </c>
      <c r="M12" s="118" t="s">
        <v>353</v>
      </c>
    </row>
    <row r="13" spans="1:13" x14ac:dyDescent="0.25">
      <c r="A13" s="84" t="s">
        <v>296</v>
      </c>
      <c r="B13" s="84" t="s">
        <v>371</v>
      </c>
      <c r="C13" s="84" t="s">
        <v>372</v>
      </c>
      <c r="D13" s="83" t="s">
        <v>304</v>
      </c>
      <c r="E13" s="84"/>
      <c r="F13" s="83" t="s">
        <v>373</v>
      </c>
      <c r="G13" s="82" t="s">
        <v>374</v>
      </c>
      <c r="H13" s="83" t="s">
        <v>375</v>
      </c>
      <c r="I13" s="83" t="s">
        <v>304</v>
      </c>
      <c r="J13" s="83" t="s">
        <v>376</v>
      </c>
      <c r="K13" s="83" t="s">
        <v>306</v>
      </c>
      <c r="L13" s="118">
        <v>210.84</v>
      </c>
      <c r="M13" s="117">
        <v>1847.75</v>
      </c>
    </row>
    <row r="14" spans="1:13" x14ac:dyDescent="0.25">
      <c r="A14" s="84" t="s">
        <v>296</v>
      </c>
      <c r="B14" s="84" t="s">
        <v>377</v>
      </c>
      <c r="C14" s="84" t="s">
        <v>378</v>
      </c>
      <c r="D14" s="83" t="s">
        <v>304</v>
      </c>
      <c r="E14" s="84"/>
      <c r="F14" s="83" t="s">
        <v>379</v>
      </c>
      <c r="G14" s="82" t="s">
        <v>380</v>
      </c>
      <c r="H14" s="83" t="s">
        <v>381</v>
      </c>
      <c r="I14" s="83" t="s">
        <v>304</v>
      </c>
      <c r="J14" s="83" t="s">
        <v>332</v>
      </c>
      <c r="K14" s="83" t="s">
        <v>306</v>
      </c>
      <c r="L14" s="116">
        <v>210.84</v>
      </c>
      <c r="M14" s="117">
        <v>1807.87</v>
      </c>
    </row>
    <row r="15" spans="1:13" x14ac:dyDescent="0.25">
      <c r="A15" s="84" t="s">
        <v>296</v>
      </c>
      <c r="B15" s="84" t="s">
        <v>382</v>
      </c>
      <c r="C15" s="84" t="s">
        <v>383</v>
      </c>
      <c r="D15" s="83"/>
      <c r="E15" s="84"/>
      <c r="F15" s="83"/>
      <c r="G15" s="82" t="s">
        <v>384</v>
      </c>
      <c r="H15" s="83" t="s">
        <v>385</v>
      </c>
      <c r="I15" s="83" t="s">
        <v>304</v>
      </c>
      <c r="J15" s="83" t="s">
        <v>305</v>
      </c>
      <c r="K15" s="83" t="s">
        <v>351</v>
      </c>
      <c r="L15" s="118">
        <v>223.07</v>
      </c>
      <c r="M15" s="117">
        <v>1461.42</v>
      </c>
    </row>
    <row r="16" spans="1:13" x14ac:dyDescent="0.25">
      <c r="A16" s="84" t="s">
        <v>296</v>
      </c>
      <c r="B16" s="84" t="s">
        <v>386</v>
      </c>
      <c r="C16" s="84" t="s">
        <v>387</v>
      </c>
      <c r="D16" s="83"/>
      <c r="E16" s="84"/>
      <c r="F16" s="83"/>
      <c r="G16" s="82" t="s">
        <v>388</v>
      </c>
      <c r="H16" s="83" t="s">
        <v>389</v>
      </c>
      <c r="I16" s="83" t="s">
        <v>304</v>
      </c>
      <c r="J16" s="83" t="s">
        <v>332</v>
      </c>
      <c r="K16" s="83" t="s">
        <v>351</v>
      </c>
      <c r="L16" s="118">
        <v>223.07</v>
      </c>
      <c r="M16" s="117">
        <v>1461.42</v>
      </c>
    </row>
    <row r="17" spans="1:13" x14ac:dyDescent="0.25">
      <c r="A17" s="84" t="s">
        <v>296</v>
      </c>
      <c r="B17" s="84" t="s">
        <v>382</v>
      </c>
      <c r="C17" s="84" t="s">
        <v>390</v>
      </c>
      <c r="D17" s="83" t="s">
        <v>304</v>
      </c>
      <c r="E17" s="84"/>
      <c r="F17" s="83"/>
      <c r="G17" s="82" t="s">
        <v>391</v>
      </c>
      <c r="H17" s="83" t="s">
        <v>385</v>
      </c>
      <c r="I17" s="83" t="s">
        <v>304</v>
      </c>
      <c r="J17" s="83" t="s">
        <v>305</v>
      </c>
      <c r="K17" s="83" t="s">
        <v>351</v>
      </c>
      <c r="L17" s="118">
        <v>185.93</v>
      </c>
      <c r="M17" s="117">
        <v>1303.46</v>
      </c>
    </row>
    <row r="18" spans="1:13" x14ac:dyDescent="0.25">
      <c r="A18" s="84" t="s">
        <v>296</v>
      </c>
      <c r="B18" s="84" t="s">
        <v>392</v>
      </c>
      <c r="C18" s="84" t="s">
        <v>393</v>
      </c>
      <c r="D18" s="83" t="s">
        <v>304</v>
      </c>
      <c r="E18" s="84"/>
      <c r="F18" s="83"/>
      <c r="G18" s="84" t="s">
        <v>394</v>
      </c>
      <c r="H18" s="83" t="s">
        <v>389</v>
      </c>
      <c r="I18" s="83" t="s">
        <v>304</v>
      </c>
      <c r="J18" s="83" t="s">
        <v>395</v>
      </c>
      <c r="K18" s="83" t="s">
        <v>306</v>
      </c>
      <c r="L18" s="118">
        <v>185.93</v>
      </c>
      <c r="M18" s="117">
        <v>1564.16</v>
      </c>
    </row>
    <row r="19" spans="1:13" x14ac:dyDescent="0.25">
      <c r="A19" s="84" t="s">
        <v>296</v>
      </c>
      <c r="B19" s="84" t="s">
        <v>396</v>
      </c>
      <c r="C19" s="87" t="s">
        <v>397</v>
      </c>
      <c r="D19" s="83" t="s">
        <v>299</v>
      </c>
      <c r="E19" s="84" t="s">
        <v>398</v>
      </c>
      <c r="F19" s="85" t="s">
        <v>399</v>
      </c>
      <c r="G19" s="82" t="s">
        <v>400</v>
      </c>
      <c r="H19" s="83" t="s">
        <v>401</v>
      </c>
      <c r="I19" s="83" t="s">
        <v>304</v>
      </c>
      <c r="J19" s="83" t="s">
        <v>320</v>
      </c>
      <c r="K19" s="83" t="s">
        <v>327</v>
      </c>
      <c r="L19" s="118">
        <v>185.93</v>
      </c>
      <c r="M19" s="118">
        <v>782.08</v>
      </c>
    </row>
    <row r="20" spans="1:13" x14ac:dyDescent="0.25">
      <c r="A20" s="84" t="s">
        <v>296</v>
      </c>
      <c r="B20" s="84" t="s">
        <v>402</v>
      </c>
      <c r="C20" s="84" t="s">
        <v>403</v>
      </c>
      <c r="D20" s="83" t="s">
        <v>304</v>
      </c>
      <c r="E20" s="84"/>
      <c r="F20" s="83"/>
      <c r="G20" s="82" t="s">
        <v>404</v>
      </c>
      <c r="H20" s="83" t="s">
        <v>405</v>
      </c>
      <c r="I20" s="83" t="s">
        <v>304</v>
      </c>
      <c r="J20" s="83" t="s">
        <v>305</v>
      </c>
      <c r="K20" s="83" t="s">
        <v>327</v>
      </c>
      <c r="L20" s="118">
        <v>185.93</v>
      </c>
      <c r="M20" s="118">
        <v>782.08</v>
      </c>
    </row>
    <row r="21" spans="1:13" x14ac:dyDescent="0.25">
      <c r="A21" s="84" t="s">
        <v>296</v>
      </c>
      <c r="B21" s="84" t="s">
        <v>406</v>
      </c>
      <c r="C21" s="86" t="s">
        <v>407</v>
      </c>
      <c r="D21" s="83" t="s">
        <v>299</v>
      </c>
      <c r="E21" s="84" t="s">
        <v>408</v>
      </c>
      <c r="F21" s="83" t="s">
        <v>409</v>
      </c>
      <c r="G21" s="82" t="s">
        <v>410</v>
      </c>
      <c r="H21" s="83" t="s">
        <v>411</v>
      </c>
      <c r="I21" s="83" t="s">
        <v>304</v>
      </c>
      <c r="J21" s="83" t="s">
        <v>332</v>
      </c>
      <c r="K21" s="83" t="s">
        <v>412</v>
      </c>
      <c r="L21" s="118">
        <f>185.93*2</f>
        <v>371.86</v>
      </c>
      <c r="M21" s="118">
        <f>1564.16*2</f>
        <v>3128.32</v>
      </c>
    </row>
    <row r="22" spans="1:13" x14ac:dyDescent="0.25">
      <c r="A22" s="84" t="s">
        <v>296</v>
      </c>
      <c r="B22" s="84" t="s">
        <v>321</v>
      </c>
      <c r="C22" s="86" t="s">
        <v>413</v>
      </c>
      <c r="D22" s="83" t="s">
        <v>299</v>
      </c>
      <c r="E22" s="84" t="s">
        <v>414</v>
      </c>
      <c r="F22" s="83" t="s">
        <v>415</v>
      </c>
      <c r="G22" s="82" t="s">
        <v>416</v>
      </c>
      <c r="H22" s="83" t="s">
        <v>401</v>
      </c>
      <c r="I22" s="83" t="s">
        <v>304</v>
      </c>
      <c r="J22" s="83" t="s">
        <v>326</v>
      </c>
      <c r="K22" s="83" t="s">
        <v>417</v>
      </c>
      <c r="L22" s="118">
        <f>185.93*2</f>
        <v>371.86</v>
      </c>
      <c r="M22" s="118">
        <f>1042.77+1564.16</f>
        <v>2606.9300000000003</v>
      </c>
    </row>
    <row r="23" spans="1:13" x14ac:dyDescent="0.25">
      <c r="A23" s="84" t="s">
        <v>296</v>
      </c>
      <c r="B23" s="84" t="s">
        <v>321</v>
      </c>
      <c r="C23" s="82" t="s">
        <v>418</v>
      </c>
      <c r="D23" s="83" t="s">
        <v>304</v>
      </c>
      <c r="E23" s="84"/>
      <c r="F23" s="85">
        <v>44958</v>
      </c>
      <c r="G23" s="82" t="s">
        <v>419</v>
      </c>
      <c r="H23" s="83" t="s">
        <v>420</v>
      </c>
      <c r="I23" s="83" t="s">
        <v>304</v>
      </c>
      <c r="J23" s="83" t="s">
        <v>326</v>
      </c>
      <c r="K23" s="83" t="s">
        <v>421</v>
      </c>
      <c r="L23" s="118">
        <v>451.27</v>
      </c>
      <c r="M23" s="118">
        <v>2956.48</v>
      </c>
    </row>
    <row r="24" spans="1:13" x14ac:dyDescent="0.25">
      <c r="A24" s="84" t="s">
        <v>296</v>
      </c>
      <c r="B24" s="84" t="s">
        <v>422</v>
      </c>
      <c r="C24" s="82" t="s">
        <v>423</v>
      </c>
      <c r="D24" s="83" t="s">
        <v>304</v>
      </c>
      <c r="E24" s="84"/>
      <c r="F24" s="83"/>
      <c r="G24" s="82" t="s">
        <v>424</v>
      </c>
      <c r="H24" s="83" t="s">
        <v>420</v>
      </c>
      <c r="I24" s="83" t="s">
        <v>304</v>
      </c>
      <c r="J24" s="83" t="s">
        <v>326</v>
      </c>
      <c r="K24" s="83" t="s">
        <v>425</v>
      </c>
      <c r="L24" s="118">
        <f>185.93*5</f>
        <v>929.65000000000009</v>
      </c>
      <c r="M24" s="118">
        <v>5474.54</v>
      </c>
    </row>
    <row r="25" spans="1:13" x14ac:dyDescent="0.25">
      <c r="A25" s="84" t="s">
        <v>296</v>
      </c>
      <c r="B25" s="84" t="s">
        <v>426</v>
      </c>
      <c r="C25" s="86" t="s">
        <v>427</v>
      </c>
      <c r="D25" s="83" t="s">
        <v>299</v>
      </c>
      <c r="E25" s="84" t="s">
        <v>428</v>
      </c>
      <c r="F25" s="85">
        <v>44927</v>
      </c>
      <c r="G25" s="82" t="s">
        <v>429</v>
      </c>
      <c r="H25" s="83" t="s">
        <v>430</v>
      </c>
      <c r="I25" s="83" t="s">
        <v>304</v>
      </c>
      <c r="J25" s="83" t="s">
        <v>332</v>
      </c>
      <c r="K25" s="83" t="s">
        <v>431</v>
      </c>
      <c r="L25" s="118">
        <v>74.8</v>
      </c>
      <c r="M25" s="118">
        <v>442.97</v>
      </c>
    </row>
    <row r="26" spans="1:13" x14ac:dyDescent="0.25">
      <c r="A26" s="84" t="s">
        <v>296</v>
      </c>
      <c r="B26" s="84" t="s">
        <v>358</v>
      </c>
      <c r="C26" s="86" t="s">
        <v>432</v>
      </c>
      <c r="D26" s="83" t="s">
        <v>299</v>
      </c>
      <c r="E26" s="84" t="s">
        <v>433</v>
      </c>
      <c r="F26" s="83" t="s">
        <v>434</v>
      </c>
      <c r="G26" s="82" t="s">
        <v>435</v>
      </c>
      <c r="H26" s="83" t="s">
        <v>430</v>
      </c>
      <c r="I26" s="83" t="s">
        <v>304</v>
      </c>
      <c r="J26" s="83" t="s">
        <v>326</v>
      </c>
      <c r="K26" s="83" t="s">
        <v>436</v>
      </c>
      <c r="L26" s="118" t="s">
        <v>353</v>
      </c>
      <c r="M26" s="118" t="s">
        <v>353</v>
      </c>
    </row>
    <row r="27" spans="1:13" x14ac:dyDescent="0.25">
      <c r="A27" s="84" t="s">
        <v>296</v>
      </c>
      <c r="B27" s="84" t="s">
        <v>437</v>
      </c>
      <c r="C27" s="82" t="s">
        <v>438</v>
      </c>
      <c r="D27" s="83" t="s">
        <v>304</v>
      </c>
      <c r="E27" s="84"/>
      <c r="F27" s="83" t="s">
        <v>439</v>
      </c>
      <c r="G27" s="82" t="s">
        <v>440</v>
      </c>
      <c r="H27" s="83" t="s">
        <v>441</v>
      </c>
      <c r="I27" s="83" t="s">
        <v>304</v>
      </c>
      <c r="J27" s="83" t="s">
        <v>442</v>
      </c>
      <c r="K27" s="83"/>
      <c r="L27" s="118">
        <v>185.93</v>
      </c>
      <c r="M27" s="118">
        <v>1240.03</v>
      </c>
    </row>
    <row r="28" spans="1:13" x14ac:dyDescent="0.25">
      <c r="A28" s="84" t="s">
        <v>296</v>
      </c>
      <c r="B28" s="84" t="s">
        <v>307</v>
      </c>
      <c r="C28" s="82" t="s">
        <v>443</v>
      </c>
      <c r="D28" s="83" t="s">
        <v>299</v>
      </c>
      <c r="E28" s="84" t="s">
        <v>444</v>
      </c>
      <c r="F28" s="88">
        <v>44927</v>
      </c>
      <c r="G28" s="89" t="s">
        <v>445</v>
      </c>
      <c r="H28" s="83" t="s">
        <v>446</v>
      </c>
      <c r="I28" s="83" t="s">
        <v>447</v>
      </c>
      <c r="J28" s="83" t="s">
        <v>312</v>
      </c>
      <c r="K28" s="83" t="s">
        <v>327</v>
      </c>
      <c r="L28" s="118">
        <v>224.38</v>
      </c>
      <c r="M28" s="118">
        <v>882.02</v>
      </c>
    </row>
    <row r="29" spans="1:13" x14ac:dyDescent="0.25">
      <c r="A29" s="84" t="s">
        <v>296</v>
      </c>
      <c r="B29" s="84" t="s">
        <v>358</v>
      </c>
      <c r="C29" s="82" t="s">
        <v>448</v>
      </c>
      <c r="D29" s="83" t="s">
        <v>304</v>
      </c>
      <c r="E29" s="84"/>
      <c r="F29" s="83" t="s">
        <v>449</v>
      </c>
      <c r="G29" s="82" t="s">
        <v>450</v>
      </c>
      <c r="H29" s="83" t="s">
        <v>451</v>
      </c>
      <c r="I29" s="83" t="s">
        <v>304</v>
      </c>
      <c r="J29" s="83" t="s">
        <v>326</v>
      </c>
      <c r="K29" s="90" t="s">
        <v>452</v>
      </c>
      <c r="L29" s="118">
        <v>1054.2</v>
      </c>
      <c r="M29" s="118">
        <v>7369.29</v>
      </c>
    </row>
    <row r="30" spans="1:13" x14ac:dyDescent="0.25">
      <c r="A30" s="84" t="s">
        <v>296</v>
      </c>
      <c r="B30" s="84" t="s">
        <v>453</v>
      </c>
      <c r="C30" s="86" t="s">
        <v>454</v>
      </c>
      <c r="D30" s="83" t="s">
        <v>299</v>
      </c>
      <c r="E30" s="84" t="s">
        <v>455</v>
      </c>
      <c r="F30" s="83" t="s">
        <v>456</v>
      </c>
      <c r="G30" s="82" t="s">
        <v>457</v>
      </c>
      <c r="H30" s="83" t="s">
        <v>458</v>
      </c>
      <c r="I30" s="83" t="s">
        <v>304</v>
      </c>
      <c r="J30" s="83" t="s">
        <v>332</v>
      </c>
      <c r="K30" s="90" t="s">
        <v>459</v>
      </c>
      <c r="L30" s="118">
        <f>4*30.99</f>
        <v>123.96</v>
      </c>
      <c r="M30" s="118">
        <v>656.96</v>
      </c>
    </row>
    <row r="31" spans="1:13" x14ac:dyDescent="0.25">
      <c r="A31" s="84" t="s">
        <v>296</v>
      </c>
      <c r="B31" s="84" t="s">
        <v>344</v>
      </c>
      <c r="C31" s="82" t="s">
        <v>460</v>
      </c>
      <c r="D31" s="83"/>
      <c r="E31" s="84"/>
      <c r="F31" s="83"/>
      <c r="G31" s="82" t="s">
        <v>461</v>
      </c>
      <c r="H31" s="83" t="s">
        <v>462</v>
      </c>
      <c r="I31" s="83" t="s">
        <v>304</v>
      </c>
      <c r="J31" s="90" t="s">
        <v>342</v>
      </c>
      <c r="K31" s="90" t="s">
        <v>431</v>
      </c>
      <c r="L31" s="118">
        <v>74.8</v>
      </c>
      <c r="M31" s="118">
        <v>442.97</v>
      </c>
    </row>
    <row r="32" spans="1:13" x14ac:dyDescent="0.25">
      <c r="A32" s="84" t="s">
        <v>296</v>
      </c>
      <c r="B32" s="84" t="s">
        <v>314</v>
      </c>
      <c r="C32" s="86" t="s">
        <v>463</v>
      </c>
      <c r="D32" s="83" t="s">
        <v>299</v>
      </c>
      <c r="E32" s="84" t="s">
        <v>464</v>
      </c>
      <c r="F32" s="83" t="s">
        <v>465</v>
      </c>
      <c r="G32" s="82" t="s">
        <v>318</v>
      </c>
      <c r="H32" s="83" t="s">
        <v>462</v>
      </c>
      <c r="I32" s="83" t="s">
        <v>304</v>
      </c>
      <c r="J32" s="90" t="s">
        <v>320</v>
      </c>
      <c r="K32" s="90" t="s">
        <v>421</v>
      </c>
      <c r="L32" s="118">
        <f>185.93*2</f>
        <v>371.86</v>
      </c>
      <c r="M32" s="118">
        <v>2606.92</v>
      </c>
    </row>
    <row r="33" spans="1:13" x14ac:dyDescent="0.25">
      <c r="A33" s="84" t="s">
        <v>296</v>
      </c>
      <c r="B33" s="84" t="s">
        <v>466</v>
      </c>
      <c r="C33" s="82" t="s">
        <v>467</v>
      </c>
      <c r="D33" s="83" t="s">
        <v>304</v>
      </c>
      <c r="E33" s="84"/>
      <c r="F33" s="83"/>
      <c r="G33" s="82" t="s">
        <v>468</v>
      </c>
      <c r="H33" s="83" t="s">
        <v>469</v>
      </c>
      <c r="I33" s="83" t="s">
        <v>304</v>
      </c>
      <c r="J33" s="90" t="s">
        <v>470</v>
      </c>
      <c r="K33" s="90" t="s">
        <v>351</v>
      </c>
      <c r="L33" s="118">
        <v>185.93</v>
      </c>
      <c r="M33" s="118">
        <v>1303.46</v>
      </c>
    </row>
    <row r="34" spans="1:13" x14ac:dyDescent="0.25">
      <c r="A34" s="84" t="s">
        <v>296</v>
      </c>
      <c r="B34" s="84" t="s">
        <v>471</v>
      </c>
      <c r="C34" s="86" t="s">
        <v>472</v>
      </c>
      <c r="D34" s="83" t="s">
        <v>299</v>
      </c>
      <c r="E34" s="84" t="s">
        <v>473</v>
      </c>
      <c r="F34" s="83"/>
      <c r="G34" s="82" t="s">
        <v>474</v>
      </c>
      <c r="H34" s="83" t="s">
        <v>475</v>
      </c>
      <c r="I34" s="83" t="s">
        <v>304</v>
      </c>
      <c r="J34" s="90" t="s">
        <v>332</v>
      </c>
      <c r="K34" s="90" t="s">
        <v>476</v>
      </c>
      <c r="L34" s="118">
        <f>6*30.99</f>
        <v>185.94</v>
      </c>
      <c r="M34" s="118">
        <v>985.44</v>
      </c>
    </row>
    <row r="35" spans="1:13" x14ac:dyDescent="0.25">
      <c r="A35" s="84" t="s">
        <v>296</v>
      </c>
      <c r="B35" s="84" t="s">
        <v>471</v>
      </c>
      <c r="C35" s="82" t="s">
        <v>477</v>
      </c>
      <c r="D35" s="83" t="s">
        <v>304</v>
      </c>
      <c r="E35" s="84"/>
      <c r="F35" s="83"/>
      <c r="G35" s="82" t="s">
        <v>478</v>
      </c>
      <c r="H35" s="83" t="s">
        <v>475</v>
      </c>
      <c r="I35" s="83" t="s">
        <v>304</v>
      </c>
      <c r="J35" s="90" t="s">
        <v>320</v>
      </c>
      <c r="K35" s="90" t="s">
        <v>436</v>
      </c>
      <c r="L35" s="118">
        <f>2*185.93</f>
        <v>371.86</v>
      </c>
      <c r="M35" s="118">
        <v>2867.62</v>
      </c>
    </row>
    <row r="36" spans="1:13" x14ac:dyDescent="0.25">
      <c r="A36" s="84" t="s">
        <v>352</v>
      </c>
      <c r="B36" s="84" t="s">
        <v>307</v>
      </c>
      <c r="C36" s="86" t="s">
        <v>479</v>
      </c>
      <c r="D36" s="83" t="s">
        <v>299</v>
      </c>
      <c r="E36" s="84" t="s">
        <v>480</v>
      </c>
      <c r="F36" s="85" t="s">
        <v>481</v>
      </c>
      <c r="G36" s="82" t="s">
        <v>482</v>
      </c>
      <c r="H36" s="83" t="s">
        <v>483</v>
      </c>
      <c r="I36" s="83" t="s">
        <v>304</v>
      </c>
      <c r="J36" s="90" t="s">
        <v>312</v>
      </c>
      <c r="K36" s="90" t="s">
        <v>484</v>
      </c>
      <c r="L36" s="118">
        <v>421.68</v>
      </c>
      <c r="M36" s="118">
        <v>1794.57</v>
      </c>
    </row>
    <row r="37" spans="1:13" x14ac:dyDescent="0.25">
      <c r="A37" s="84" t="s">
        <v>296</v>
      </c>
      <c r="B37" s="84" t="s">
        <v>485</v>
      </c>
      <c r="C37" s="86" t="s">
        <v>486</v>
      </c>
      <c r="D37" s="83"/>
      <c r="E37" s="84" t="s">
        <v>487</v>
      </c>
      <c r="F37" s="85" t="s">
        <v>481</v>
      </c>
      <c r="G37" s="82" t="s">
        <v>488</v>
      </c>
      <c r="H37" s="83" t="s">
        <v>489</v>
      </c>
      <c r="I37" s="83" t="s">
        <v>304</v>
      </c>
      <c r="J37" s="90" t="s">
        <v>305</v>
      </c>
      <c r="K37" s="90" t="s">
        <v>306</v>
      </c>
      <c r="L37" s="118">
        <v>225.63</v>
      </c>
      <c r="M37" s="118">
        <v>1773.9</v>
      </c>
    </row>
    <row r="38" spans="1:13" x14ac:dyDescent="0.25">
      <c r="A38" s="84" t="s">
        <v>296</v>
      </c>
      <c r="B38" s="84" t="s">
        <v>382</v>
      </c>
      <c r="C38" s="82" t="s">
        <v>490</v>
      </c>
      <c r="D38" s="83" t="s">
        <v>304</v>
      </c>
      <c r="E38" s="84"/>
      <c r="F38" s="83"/>
      <c r="G38" s="82" t="s">
        <v>491</v>
      </c>
      <c r="H38" s="83" t="s">
        <v>341</v>
      </c>
      <c r="I38" s="83" t="s">
        <v>304</v>
      </c>
      <c r="J38" s="90" t="s">
        <v>320</v>
      </c>
      <c r="K38" s="90" t="s">
        <v>492</v>
      </c>
      <c r="L38" s="118">
        <f>9*185.93</f>
        <v>1673.3700000000001</v>
      </c>
      <c r="M38" s="118">
        <v>10167.01</v>
      </c>
    </row>
    <row r="39" spans="1:13" x14ac:dyDescent="0.25">
      <c r="A39" s="84" t="s">
        <v>296</v>
      </c>
      <c r="B39" s="84" t="s">
        <v>386</v>
      </c>
      <c r="C39" s="82" t="s">
        <v>493</v>
      </c>
      <c r="D39" s="83" t="s">
        <v>366</v>
      </c>
      <c r="E39" s="84"/>
      <c r="F39" s="83" t="s">
        <v>366</v>
      </c>
      <c r="G39" s="82" t="s">
        <v>494</v>
      </c>
      <c r="H39" s="83" t="s">
        <v>495</v>
      </c>
      <c r="I39" s="83" t="s">
        <v>304</v>
      </c>
      <c r="J39" s="90" t="s">
        <v>332</v>
      </c>
      <c r="K39" s="90" t="s">
        <v>351</v>
      </c>
      <c r="L39" s="118">
        <v>185.93</v>
      </c>
      <c r="M39" s="118">
        <v>1550.04</v>
      </c>
    </row>
    <row r="40" spans="1:13" x14ac:dyDescent="0.25">
      <c r="A40" s="84" t="s">
        <v>296</v>
      </c>
      <c r="B40" s="84" t="s">
        <v>496</v>
      </c>
      <c r="C40" s="82" t="s">
        <v>497</v>
      </c>
      <c r="D40" s="83"/>
      <c r="E40" s="84"/>
      <c r="F40" s="85">
        <v>44958</v>
      </c>
      <c r="G40" s="82" t="s">
        <v>498</v>
      </c>
      <c r="H40" s="83" t="s">
        <v>499</v>
      </c>
      <c r="I40" s="83" t="s">
        <v>304</v>
      </c>
      <c r="J40" s="90" t="s">
        <v>320</v>
      </c>
      <c r="K40" s="90" t="s">
        <v>500</v>
      </c>
      <c r="L40" s="118">
        <v>224.38</v>
      </c>
      <c r="M40" s="118">
        <v>1176.03</v>
      </c>
    </row>
    <row r="41" spans="1:13" x14ac:dyDescent="0.25">
      <c r="A41" s="84" t="s">
        <v>296</v>
      </c>
      <c r="B41" s="84" t="s">
        <v>501</v>
      </c>
      <c r="C41" s="82" t="s">
        <v>502</v>
      </c>
      <c r="D41" s="83" t="s">
        <v>299</v>
      </c>
      <c r="E41" s="84" t="s">
        <v>503</v>
      </c>
      <c r="F41" s="83"/>
      <c r="G41" s="82" t="s">
        <v>504</v>
      </c>
      <c r="H41" s="83" t="s">
        <v>505</v>
      </c>
      <c r="I41" s="83" t="s">
        <v>304</v>
      </c>
      <c r="J41" s="90" t="s">
        <v>332</v>
      </c>
      <c r="K41" s="90" t="s">
        <v>431</v>
      </c>
      <c r="L41" s="118">
        <v>61.98</v>
      </c>
      <c r="M41" s="118">
        <v>328.48</v>
      </c>
    </row>
    <row r="42" spans="1:13" x14ac:dyDescent="0.25">
      <c r="A42" s="84" t="s">
        <v>296</v>
      </c>
      <c r="B42" s="84" t="s">
        <v>506</v>
      </c>
      <c r="C42" s="82" t="s">
        <v>507</v>
      </c>
      <c r="D42" s="83" t="s">
        <v>299</v>
      </c>
      <c r="E42" s="84" t="s">
        <v>508</v>
      </c>
      <c r="F42" s="83"/>
      <c r="G42" s="82" t="s">
        <v>509</v>
      </c>
      <c r="H42" s="83" t="s">
        <v>510</v>
      </c>
      <c r="I42" s="83" t="s">
        <v>304</v>
      </c>
      <c r="J42" s="90" t="s">
        <v>320</v>
      </c>
      <c r="K42" s="90" t="s">
        <v>351</v>
      </c>
      <c r="L42" s="118">
        <v>185.93</v>
      </c>
      <c r="M42" s="118">
        <v>1303.46</v>
      </c>
    </row>
    <row r="43" spans="1:13" x14ac:dyDescent="0.25">
      <c r="A43" s="84" t="s">
        <v>296</v>
      </c>
      <c r="B43" s="84" t="s">
        <v>511</v>
      </c>
      <c r="C43" s="82" t="s">
        <v>512</v>
      </c>
      <c r="D43" s="83" t="s">
        <v>304</v>
      </c>
      <c r="E43" s="82"/>
      <c r="F43" s="83"/>
      <c r="G43" s="84" t="s">
        <v>513</v>
      </c>
      <c r="H43" s="83" t="s">
        <v>514</v>
      </c>
      <c r="I43" s="83" t="s">
        <v>304</v>
      </c>
      <c r="J43" s="90" t="s">
        <v>320</v>
      </c>
      <c r="K43" s="90" t="s">
        <v>306</v>
      </c>
      <c r="L43" s="118">
        <v>185.93</v>
      </c>
      <c r="M43" s="118">
        <v>1564.16</v>
      </c>
    </row>
    <row r="44" spans="1:13" x14ac:dyDescent="0.25">
      <c r="A44" s="84" t="s">
        <v>296</v>
      </c>
      <c r="B44" s="84" t="s">
        <v>426</v>
      </c>
      <c r="C44" s="82" t="s">
        <v>515</v>
      </c>
      <c r="D44" s="83" t="s">
        <v>304</v>
      </c>
      <c r="E44" s="82"/>
      <c r="F44" s="85">
        <v>44986</v>
      </c>
      <c r="G44" s="82" t="s">
        <v>516</v>
      </c>
      <c r="H44" s="83" t="s">
        <v>517</v>
      </c>
      <c r="I44" s="83" t="s">
        <v>304</v>
      </c>
      <c r="J44" s="90" t="s">
        <v>332</v>
      </c>
      <c r="K44" s="90" t="s">
        <v>518</v>
      </c>
      <c r="L44" s="118">
        <v>564.11</v>
      </c>
      <c r="M44" s="118">
        <v>2793.94</v>
      </c>
    </row>
    <row r="45" spans="1:13" x14ac:dyDescent="0.25">
      <c r="A45" s="84" t="s">
        <v>296</v>
      </c>
      <c r="B45" s="84" t="s">
        <v>519</v>
      </c>
      <c r="C45" s="82" t="s">
        <v>520</v>
      </c>
      <c r="D45" s="83" t="s">
        <v>304</v>
      </c>
      <c r="E45" s="82"/>
      <c r="F45" s="83"/>
      <c r="G45" s="82" t="s">
        <v>521</v>
      </c>
      <c r="H45" s="83" t="s">
        <v>522</v>
      </c>
      <c r="I45" s="83" t="s">
        <v>304</v>
      </c>
      <c r="J45" s="90" t="s">
        <v>523</v>
      </c>
      <c r="K45" s="90" t="s">
        <v>524</v>
      </c>
      <c r="L45" s="118">
        <f>210.84*2</f>
        <v>421.68</v>
      </c>
      <c r="M45" s="118">
        <v>3389.01</v>
      </c>
    </row>
    <row r="46" spans="1:13" x14ac:dyDescent="0.25">
      <c r="A46" s="84" t="s">
        <v>296</v>
      </c>
      <c r="B46" s="84" t="s">
        <v>426</v>
      </c>
      <c r="C46" s="82" t="s">
        <v>525</v>
      </c>
      <c r="D46" s="83" t="s">
        <v>304</v>
      </c>
      <c r="E46" s="82"/>
      <c r="F46" s="83"/>
      <c r="G46" s="82" t="s">
        <v>526</v>
      </c>
      <c r="H46" s="83" t="s">
        <v>527</v>
      </c>
      <c r="I46" s="83" t="s">
        <v>304</v>
      </c>
      <c r="J46" s="90" t="s">
        <v>332</v>
      </c>
      <c r="K46" s="90" t="s">
        <v>528</v>
      </c>
      <c r="L46" s="118">
        <v>351.4</v>
      </c>
      <c r="M46" s="118">
        <v>1956.2</v>
      </c>
    </row>
    <row r="47" spans="1:13" x14ac:dyDescent="0.25">
      <c r="A47" s="84" t="s">
        <v>296</v>
      </c>
      <c r="B47" s="84" t="s">
        <v>314</v>
      </c>
      <c r="C47" s="82" t="s">
        <v>529</v>
      </c>
      <c r="D47" s="83"/>
      <c r="E47" s="82" t="s">
        <v>530</v>
      </c>
      <c r="F47" s="83"/>
      <c r="G47" s="82" t="s">
        <v>531</v>
      </c>
      <c r="H47" s="83" t="s">
        <v>532</v>
      </c>
      <c r="I47" s="83" t="s">
        <v>304</v>
      </c>
      <c r="J47" s="90" t="s">
        <v>305</v>
      </c>
      <c r="K47" s="90" t="s">
        <v>351</v>
      </c>
      <c r="L47" s="118">
        <v>210.84</v>
      </c>
      <c r="M47" s="118">
        <v>1550.04</v>
      </c>
    </row>
    <row r="48" spans="1:13" x14ac:dyDescent="0.25">
      <c r="A48" s="84" t="s">
        <v>296</v>
      </c>
      <c r="B48" s="84" t="s">
        <v>533</v>
      </c>
      <c r="C48" s="82" t="s">
        <v>534</v>
      </c>
      <c r="D48" s="83" t="s">
        <v>299</v>
      </c>
      <c r="E48" s="82" t="s">
        <v>535</v>
      </c>
      <c r="F48" s="83"/>
      <c r="G48" s="82" t="s">
        <v>536</v>
      </c>
      <c r="H48" s="83" t="s">
        <v>537</v>
      </c>
      <c r="I48" s="83" t="s">
        <v>304</v>
      </c>
      <c r="J48" s="90" t="s">
        <v>523</v>
      </c>
      <c r="K48" s="90" t="s">
        <v>484</v>
      </c>
      <c r="L48" s="118">
        <f>2*210.84</f>
        <v>421.68</v>
      </c>
      <c r="M48" s="118">
        <v>1564.16</v>
      </c>
    </row>
    <row r="49" spans="1:13" x14ac:dyDescent="0.25">
      <c r="A49" s="91" t="s">
        <v>296</v>
      </c>
      <c r="B49" s="91" t="s">
        <v>538</v>
      </c>
      <c r="C49" s="91"/>
      <c r="D49" s="91"/>
      <c r="E49" s="91"/>
      <c r="F49" s="91"/>
      <c r="G49" s="91"/>
      <c r="H49" s="91"/>
      <c r="I49" s="91"/>
      <c r="J49" s="91"/>
      <c r="K49" s="91"/>
      <c r="L49" s="92">
        <f>SUM(L2:L48)</f>
        <v>13762.890000000003</v>
      </c>
      <c r="M49" s="92">
        <f>SUM(M2:M48)</f>
        <v>87478.37</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06ECE-0C59-446C-A860-DAE9A31B7B81}">
  <dimension ref="A1:N70"/>
  <sheetViews>
    <sheetView topLeftCell="L1" workbookViewId="0">
      <pane ySplit="1" topLeftCell="A6" activePane="bottomLeft" state="frozen"/>
      <selection pane="bottomLeft" activeCell="K71" sqref="K71"/>
    </sheetView>
  </sheetViews>
  <sheetFormatPr defaultRowHeight="15" x14ac:dyDescent="0.25"/>
  <cols>
    <col min="1" max="1" width="14.7109375" style="35" customWidth="1"/>
    <col min="2" max="2" width="14.85546875" customWidth="1"/>
    <col min="3" max="3" width="12.7109375" style="2" bestFit="1" customWidth="1"/>
    <col min="4" max="4" width="17" style="2" customWidth="1"/>
    <col min="5" max="5" width="12" style="8" customWidth="1"/>
    <col min="6" max="6" width="15.140625" customWidth="1"/>
    <col min="7" max="7" width="12.7109375" customWidth="1"/>
    <col min="8" max="8" width="15.5703125" customWidth="1"/>
    <col min="9" max="9" width="14.140625" customWidth="1"/>
    <col min="10" max="10" width="13.7109375" customWidth="1"/>
    <col min="11" max="11" width="15.85546875" customWidth="1"/>
    <col min="12" max="12" width="13.7109375" customWidth="1"/>
    <col min="13" max="13" width="12.5703125" customWidth="1"/>
    <col min="14" max="14" width="51.7109375" customWidth="1"/>
  </cols>
  <sheetData>
    <row r="1" spans="1:14" ht="30" x14ac:dyDescent="0.25">
      <c r="A1" s="11" t="s">
        <v>38</v>
      </c>
      <c r="B1" s="11" t="s">
        <v>49</v>
      </c>
      <c r="C1" s="11" t="s">
        <v>50</v>
      </c>
      <c r="D1" s="11" t="s">
        <v>26</v>
      </c>
      <c r="E1" s="12" t="s">
        <v>51</v>
      </c>
      <c r="F1" s="11" t="s">
        <v>52</v>
      </c>
      <c r="G1" s="11" t="s">
        <v>228</v>
      </c>
      <c r="H1" s="12" t="s">
        <v>53</v>
      </c>
      <c r="I1" s="12" t="s">
        <v>213</v>
      </c>
      <c r="J1" s="12" t="s">
        <v>214</v>
      </c>
      <c r="K1" s="58" t="s">
        <v>215</v>
      </c>
      <c r="L1" s="12" t="s">
        <v>54</v>
      </c>
      <c r="M1" s="11" t="s">
        <v>55</v>
      </c>
      <c r="N1" s="59" t="s">
        <v>229</v>
      </c>
    </row>
    <row r="2" spans="1:14" ht="45" x14ac:dyDescent="0.25">
      <c r="A2" s="11" t="s">
        <v>96</v>
      </c>
      <c r="B2" s="11" t="s">
        <v>97</v>
      </c>
      <c r="C2" s="13">
        <v>41557</v>
      </c>
      <c r="D2" s="11" t="s">
        <v>98</v>
      </c>
      <c r="E2" s="12">
        <v>62782.75</v>
      </c>
      <c r="F2" s="11" t="s">
        <v>99</v>
      </c>
      <c r="G2" s="11" t="s">
        <v>100</v>
      </c>
      <c r="H2" s="12">
        <v>62871.64</v>
      </c>
      <c r="I2" s="12"/>
      <c r="J2" s="12"/>
      <c r="K2" s="58">
        <v>64289.599999999999</v>
      </c>
      <c r="L2" s="12"/>
      <c r="M2" s="13">
        <v>46089</v>
      </c>
      <c r="N2" s="59" t="s">
        <v>251</v>
      </c>
    </row>
    <row r="3" spans="1:14" ht="30" x14ac:dyDescent="0.25">
      <c r="A3" s="11" t="s">
        <v>81</v>
      </c>
      <c r="B3" s="11" t="s">
        <v>82</v>
      </c>
      <c r="C3" s="13">
        <v>43152</v>
      </c>
      <c r="D3" s="11" t="s">
        <v>83</v>
      </c>
      <c r="E3" s="12">
        <v>450000</v>
      </c>
      <c r="F3" s="11" t="s">
        <v>57</v>
      </c>
      <c r="G3" s="11" t="s">
        <v>58</v>
      </c>
      <c r="H3" s="12">
        <v>452094.68</v>
      </c>
      <c r="I3" s="12"/>
      <c r="J3" s="12"/>
      <c r="K3" s="58">
        <v>462290.86</v>
      </c>
      <c r="L3" s="12"/>
      <c r="M3" s="13">
        <v>45585</v>
      </c>
      <c r="N3" s="59" t="s">
        <v>248</v>
      </c>
    </row>
    <row r="4" spans="1:14" ht="30" x14ac:dyDescent="0.25">
      <c r="A4" s="11" t="s">
        <v>81</v>
      </c>
      <c r="B4" s="11" t="s">
        <v>82</v>
      </c>
      <c r="C4" s="13">
        <v>43152</v>
      </c>
      <c r="D4" s="11" t="s">
        <v>83</v>
      </c>
      <c r="E4" s="12">
        <v>225000</v>
      </c>
      <c r="F4" s="11" t="s">
        <v>57</v>
      </c>
      <c r="G4" s="11" t="s">
        <v>58</v>
      </c>
      <c r="H4" s="12">
        <v>225486.59</v>
      </c>
      <c r="I4" s="12"/>
      <c r="J4" s="12"/>
      <c r="K4" s="58">
        <v>230572.02</v>
      </c>
      <c r="L4" s="12"/>
      <c r="M4" s="13">
        <v>45717</v>
      </c>
      <c r="N4" s="59" t="s">
        <v>249</v>
      </c>
    </row>
    <row r="5" spans="1:14" ht="30" x14ac:dyDescent="0.25">
      <c r="A5" s="11" t="s">
        <v>81</v>
      </c>
      <c r="B5" s="11" t="s">
        <v>82</v>
      </c>
      <c r="C5" s="13">
        <v>43152</v>
      </c>
      <c r="D5" s="11" t="s">
        <v>83</v>
      </c>
      <c r="E5" s="12">
        <v>225000</v>
      </c>
      <c r="F5" s="11" t="s">
        <v>57</v>
      </c>
      <c r="G5" s="11" t="s">
        <v>58</v>
      </c>
      <c r="H5" s="12">
        <v>225389.59</v>
      </c>
      <c r="I5" s="12"/>
      <c r="J5" s="12"/>
      <c r="K5" s="58">
        <v>230472.85</v>
      </c>
      <c r="L5" s="12"/>
      <c r="M5" s="13">
        <v>45836</v>
      </c>
      <c r="N5" s="59" t="s">
        <v>250</v>
      </c>
    </row>
    <row r="6" spans="1:14" ht="45" x14ac:dyDescent="0.25">
      <c r="A6" s="11" t="s">
        <v>216</v>
      </c>
      <c r="B6" s="11" t="s">
        <v>217</v>
      </c>
      <c r="C6" s="13">
        <v>44054</v>
      </c>
      <c r="D6" s="11" t="s">
        <v>218</v>
      </c>
      <c r="E6" s="12">
        <v>76151.520000000004</v>
      </c>
      <c r="F6" s="11" t="s">
        <v>95</v>
      </c>
      <c r="G6" s="11" t="s">
        <v>88</v>
      </c>
      <c r="H6" s="12">
        <v>0</v>
      </c>
      <c r="I6" s="12">
        <v>76151.520000000004</v>
      </c>
      <c r="J6" s="12"/>
      <c r="K6" s="58">
        <v>77819.08</v>
      </c>
      <c r="L6" s="12"/>
      <c r="M6" s="13">
        <v>48307</v>
      </c>
      <c r="N6" s="59" t="s">
        <v>254</v>
      </c>
    </row>
    <row r="7" spans="1:14" ht="60" x14ac:dyDescent="0.25">
      <c r="A7" s="11" t="s">
        <v>216</v>
      </c>
      <c r="B7" s="11" t="s">
        <v>220</v>
      </c>
      <c r="C7" s="13" t="s">
        <v>221</v>
      </c>
      <c r="D7" s="11" t="s">
        <v>222</v>
      </c>
      <c r="E7" s="12">
        <v>175000</v>
      </c>
      <c r="F7" s="11" t="s">
        <v>57</v>
      </c>
      <c r="G7" s="11" t="s">
        <v>223</v>
      </c>
      <c r="H7" s="12">
        <v>0</v>
      </c>
      <c r="I7" s="12">
        <v>175000</v>
      </c>
      <c r="J7" s="12"/>
      <c r="K7" s="58">
        <v>178219.79</v>
      </c>
      <c r="L7" s="12"/>
      <c r="M7" s="13" t="s">
        <v>59</v>
      </c>
      <c r="N7" s="59" t="s">
        <v>262</v>
      </c>
    </row>
    <row r="8" spans="1:14" ht="30" x14ac:dyDescent="0.25">
      <c r="A8" s="11" t="s">
        <v>66</v>
      </c>
      <c r="B8" s="11" t="s">
        <v>67</v>
      </c>
      <c r="C8" s="13">
        <v>38175</v>
      </c>
      <c r="D8" s="11" t="s">
        <v>68</v>
      </c>
      <c r="E8" s="12">
        <v>29644.01</v>
      </c>
      <c r="F8" s="11" t="s">
        <v>57</v>
      </c>
      <c r="G8" s="11" t="s">
        <v>58</v>
      </c>
      <c r="H8" s="12">
        <v>1.82</v>
      </c>
      <c r="I8" s="12"/>
      <c r="J8" s="12"/>
      <c r="K8" s="58">
        <v>1.82</v>
      </c>
      <c r="L8" s="12"/>
      <c r="M8" s="13">
        <v>44338</v>
      </c>
      <c r="N8" s="59" t="s">
        <v>231</v>
      </c>
    </row>
    <row r="9" spans="1:14" ht="30" x14ac:dyDescent="0.25">
      <c r="A9" s="11" t="s">
        <v>66</v>
      </c>
      <c r="B9" s="11" t="s">
        <v>67</v>
      </c>
      <c r="C9" s="13">
        <v>38175</v>
      </c>
      <c r="D9" s="11" t="s">
        <v>68</v>
      </c>
      <c r="E9" s="12">
        <v>16502</v>
      </c>
      <c r="F9" s="11" t="s">
        <v>57</v>
      </c>
      <c r="G9" s="11" t="s">
        <v>58</v>
      </c>
      <c r="H9" s="12">
        <v>0.09</v>
      </c>
      <c r="I9" s="12"/>
      <c r="J9" s="12"/>
      <c r="K9" s="58">
        <v>0.09</v>
      </c>
      <c r="L9" s="12"/>
      <c r="M9" s="13">
        <v>44496</v>
      </c>
      <c r="N9" s="59" t="s">
        <v>232</v>
      </c>
    </row>
    <row r="10" spans="1:14" ht="30" x14ac:dyDescent="0.25">
      <c r="A10" s="11" t="s">
        <v>66</v>
      </c>
      <c r="B10" s="11" t="s">
        <v>67</v>
      </c>
      <c r="C10" s="13">
        <v>38175</v>
      </c>
      <c r="D10" s="11" t="s">
        <v>68</v>
      </c>
      <c r="E10" s="12">
        <v>29404.1</v>
      </c>
      <c r="F10" s="11" t="s">
        <v>57</v>
      </c>
      <c r="G10" s="11" t="s">
        <v>58</v>
      </c>
      <c r="H10" s="12">
        <v>6.97</v>
      </c>
      <c r="I10" s="12"/>
      <c r="J10" s="12"/>
      <c r="K10" s="58">
        <v>6.97</v>
      </c>
      <c r="L10" s="12"/>
      <c r="M10" s="13">
        <v>44524</v>
      </c>
      <c r="N10" s="59" t="s">
        <v>233</v>
      </c>
    </row>
    <row r="11" spans="1:14" ht="30" x14ac:dyDescent="0.25">
      <c r="A11" s="11" t="s">
        <v>66</v>
      </c>
      <c r="B11" s="11" t="s">
        <v>67</v>
      </c>
      <c r="C11" s="13">
        <v>38175</v>
      </c>
      <c r="D11" s="11" t="s">
        <v>68</v>
      </c>
      <c r="E11" s="12">
        <v>44583.22</v>
      </c>
      <c r="F11" s="11" t="s">
        <v>57</v>
      </c>
      <c r="G11" s="11" t="s">
        <v>58</v>
      </c>
      <c r="H11" s="12">
        <v>8.7100000000000009</v>
      </c>
      <c r="I11" s="12"/>
      <c r="J11" s="12"/>
      <c r="K11" s="58">
        <v>8.7100000000000009</v>
      </c>
      <c r="L11" s="12"/>
      <c r="M11" s="13">
        <v>44573</v>
      </c>
      <c r="N11" s="59" t="s">
        <v>234</v>
      </c>
    </row>
    <row r="12" spans="1:14" ht="30" x14ac:dyDescent="0.25">
      <c r="A12" s="11" t="s">
        <v>66</v>
      </c>
      <c r="B12" s="11" t="s">
        <v>67</v>
      </c>
      <c r="C12" s="13">
        <v>38175</v>
      </c>
      <c r="D12" s="11" t="s">
        <v>68</v>
      </c>
      <c r="E12" s="12">
        <v>39997</v>
      </c>
      <c r="F12" s="11" t="s">
        <v>57</v>
      </c>
      <c r="G12" s="11" t="s">
        <v>58</v>
      </c>
      <c r="H12" s="12">
        <v>40719.68</v>
      </c>
      <c r="I12" s="12"/>
      <c r="J12" s="12">
        <v>40719.68</v>
      </c>
      <c r="K12" s="58">
        <v>0</v>
      </c>
      <c r="L12" s="12"/>
      <c r="M12" s="13">
        <v>44698</v>
      </c>
      <c r="N12" s="60" t="s">
        <v>235</v>
      </c>
    </row>
    <row r="13" spans="1:14" ht="30" x14ac:dyDescent="0.25">
      <c r="A13" s="11" t="s">
        <v>66</v>
      </c>
      <c r="B13" s="11" t="s">
        <v>67</v>
      </c>
      <c r="C13" s="13">
        <v>38175</v>
      </c>
      <c r="D13" s="11" t="s">
        <v>68</v>
      </c>
      <c r="E13" s="12">
        <v>15523.64</v>
      </c>
      <c r="F13" s="11" t="s">
        <v>57</v>
      </c>
      <c r="G13" s="11" t="s">
        <v>58</v>
      </c>
      <c r="H13" s="12">
        <v>15803.39</v>
      </c>
      <c r="I13" s="12"/>
      <c r="J13" s="12">
        <v>15803.39</v>
      </c>
      <c r="K13" s="58">
        <v>0</v>
      </c>
      <c r="L13" s="12"/>
      <c r="M13" s="13">
        <v>44706</v>
      </c>
      <c r="N13" s="59" t="s">
        <v>236</v>
      </c>
    </row>
    <row r="14" spans="1:14" ht="30" x14ac:dyDescent="0.25">
      <c r="A14" s="11" t="s">
        <v>66</v>
      </c>
      <c r="B14" s="11" t="s">
        <v>67</v>
      </c>
      <c r="C14" s="13">
        <v>38175</v>
      </c>
      <c r="D14" s="11" t="s">
        <v>68</v>
      </c>
      <c r="E14" s="12">
        <v>31692.98</v>
      </c>
      <c r="F14" s="11" t="s">
        <v>57</v>
      </c>
      <c r="G14" s="11" t="s">
        <v>58</v>
      </c>
      <c r="H14" s="12">
        <v>32252.14</v>
      </c>
      <c r="I14" s="12"/>
      <c r="J14" s="12">
        <v>32252.14</v>
      </c>
      <c r="K14" s="58">
        <v>0</v>
      </c>
      <c r="L14" s="12"/>
      <c r="M14" s="13">
        <v>44763</v>
      </c>
      <c r="N14" s="59" t="s">
        <v>237</v>
      </c>
    </row>
    <row r="15" spans="1:14" ht="30" x14ac:dyDescent="0.25">
      <c r="A15" s="11" t="s">
        <v>66</v>
      </c>
      <c r="B15" s="11" t="s">
        <v>67</v>
      </c>
      <c r="C15" s="13">
        <v>38175</v>
      </c>
      <c r="D15" s="11" t="s">
        <v>68</v>
      </c>
      <c r="E15" s="12">
        <v>40032</v>
      </c>
      <c r="F15" s="11" t="s">
        <v>57</v>
      </c>
      <c r="G15" s="11" t="s">
        <v>58</v>
      </c>
      <c r="H15" s="12">
        <v>40695.35</v>
      </c>
      <c r="I15" s="12"/>
      <c r="J15" s="12">
        <v>41021.24</v>
      </c>
      <c r="K15" s="58">
        <v>0</v>
      </c>
      <c r="L15" s="12"/>
      <c r="M15" s="13">
        <v>44874</v>
      </c>
      <c r="N15" s="59" t="s">
        <v>238</v>
      </c>
    </row>
    <row r="16" spans="1:14" ht="30" x14ac:dyDescent="0.25">
      <c r="A16" s="11" t="s">
        <v>66</v>
      </c>
      <c r="B16" s="11" t="s">
        <v>67</v>
      </c>
      <c r="C16" s="13">
        <v>38175</v>
      </c>
      <c r="D16" s="11" t="s">
        <v>68</v>
      </c>
      <c r="E16" s="12">
        <v>43411.5</v>
      </c>
      <c r="F16" s="11" t="s">
        <v>57</v>
      </c>
      <c r="G16" s="11" t="s">
        <v>58</v>
      </c>
      <c r="H16" s="12">
        <v>44130.879999999997</v>
      </c>
      <c r="I16" s="12"/>
      <c r="J16" s="12">
        <v>44560.81</v>
      </c>
      <c r="K16" s="58">
        <v>0</v>
      </c>
      <c r="L16" s="12"/>
      <c r="M16" s="13">
        <v>44905</v>
      </c>
      <c r="N16" s="59" t="s">
        <v>239</v>
      </c>
    </row>
    <row r="17" spans="1:14" ht="30" x14ac:dyDescent="0.25">
      <c r="A17" s="11" t="s">
        <v>66</v>
      </c>
      <c r="B17" s="11" t="s">
        <v>67</v>
      </c>
      <c r="C17" s="13">
        <v>38175</v>
      </c>
      <c r="D17" s="11" t="s">
        <v>68</v>
      </c>
      <c r="E17" s="12">
        <v>66477</v>
      </c>
      <c r="F17" s="11" t="s">
        <v>57</v>
      </c>
      <c r="G17" s="11" t="s">
        <v>58</v>
      </c>
      <c r="H17" s="12">
        <v>67420.75</v>
      </c>
      <c r="I17" s="12"/>
      <c r="J17" s="12"/>
      <c r="K17" s="58">
        <v>68941.31</v>
      </c>
      <c r="L17" s="12"/>
      <c r="M17" s="13">
        <v>45070</v>
      </c>
      <c r="N17" s="59" t="s">
        <v>242</v>
      </c>
    </row>
    <row r="18" spans="1:14" ht="30" x14ac:dyDescent="0.25">
      <c r="A18" s="11" t="s">
        <v>66</v>
      </c>
      <c r="B18" s="11" t="s">
        <v>67</v>
      </c>
      <c r="C18" s="13">
        <v>38175</v>
      </c>
      <c r="D18" s="11" t="s">
        <v>68</v>
      </c>
      <c r="E18" s="12">
        <v>66684.86</v>
      </c>
      <c r="F18" s="11" t="s">
        <v>57</v>
      </c>
      <c r="G18" s="11" t="s">
        <v>58</v>
      </c>
      <c r="H18" s="12">
        <v>67533.179999999993</v>
      </c>
      <c r="I18" s="12"/>
      <c r="J18" s="12"/>
      <c r="K18" s="58">
        <v>69056.27</v>
      </c>
      <c r="L18" s="12"/>
      <c r="M18" s="13">
        <v>45168</v>
      </c>
      <c r="N18" s="59" t="s">
        <v>242</v>
      </c>
    </row>
    <row r="19" spans="1:14" ht="30" x14ac:dyDescent="0.25">
      <c r="A19" s="11" t="s">
        <v>66</v>
      </c>
      <c r="B19" s="11" t="s">
        <v>67</v>
      </c>
      <c r="C19" s="13">
        <v>38175</v>
      </c>
      <c r="D19" s="11" t="s">
        <v>68</v>
      </c>
      <c r="E19" s="12">
        <v>31002</v>
      </c>
      <c r="F19" s="11" t="s">
        <v>57</v>
      </c>
      <c r="G19" s="11" t="s">
        <v>58</v>
      </c>
      <c r="H19" s="12">
        <v>31357.37</v>
      </c>
      <c r="I19" s="12"/>
      <c r="J19" s="12"/>
      <c r="K19" s="58">
        <v>32064.57</v>
      </c>
      <c r="L19" s="12"/>
      <c r="M19" s="13">
        <v>45231</v>
      </c>
      <c r="N19" s="59"/>
    </row>
    <row r="20" spans="1:14" ht="30" x14ac:dyDescent="0.25">
      <c r="A20" s="11" t="s">
        <v>66</v>
      </c>
      <c r="B20" s="11" t="s">
        <v>67</v>
      </c>
      <c r="C20" s="13">
        <v>38175</v>
      </c>
      <c r="D20" s="11" t="s">
        <v>68</v>
      </c>
      <c r="E20" s="12">
        <v>40974.89</v>
      </c>
      <c r="F20" s="11" t="s">
        <v>57</v>
      </c>
      <c r="G20" s="11" t="s">
        <v>58</v>
      </c>
      <c r="H20" s="12">
        <v>41434.879999999997</v>
      </c>
      <c r="I20" s="12"/>
      <c r="J20" s="12"/>
      <c r="K20" s="58">
        <v>42369.37</v>
      </c>
      <c r="L20" s="12"/>
      <c r="M20" s="13">
        <v>45243</v>
      </c>
      <c r="N20" s="59"/>
    </row>
    <row r="21" spans="1:14" ht="30" x14ac:dyDescent="0.25">
      <c r="A21" s="11" t="s">
        <v>66</v>
      </c>
      <c r="B21" s="11" t="s">
        <v>67</v>
      </c>
      <c r="C21" s="13">
        <v>38175</v>
      </c>
      <c r="D21" s="11" t="s">
        <v>68</v>
      </c>
      <c r="E21" s="12">
        <v>55697.4</v>
      </c>
      <c r="F21" s="11" t="s">
        <v>57</v>
      </c>
      <c r="G21" s="11" t="s">
        <v>58</v>
      </c>
      <c r="H21" s="12">
        <v>56100.77</v>
      </c>
      <c r="I21" s="12"/>
      <c r="J21" s="12"/>
      <c r="K21" s="58">
        <v>57366.02</v>
      </c>
      <c r="L21" s="12"/>
      <c r="M21" s="13">
        <v>45452</v>
      </c>
      <c r="N21" s="59"/>
    </row>
    <row r="22" spans="1:14" ht="30" x14ac:dyDescent="0.25">
      <c r="A22" s="11" t="s">
        <v>66</v>
      </c>
      <c r="B22" s="11" t="s">
        <v>67</v>
      </c>
      <c r="C22" s="13">
        <v>38175</v>
      </c>
      <c r="D22" s="11" t="s">
        <v>68</v>
      </c>
      <c r="E22" s="12">
        <v>118820</v>
      </c>
      <c r="F22" s="11" t="s">
        <v>57</v>
      </c>
      <c r="G22" s="11" t="s">
        <v>58</v>
      </c>
      <c r="H22" s="12">
        <v>119607.91</v>
      </c>
      <c r="I22" s="12"/>
      <c r="J22" s="12"/>
      <c r="K22" s="58">
        <v>122305.44</v>
      </c>
      <c r="L22" s="12"/>
      <c r="M22" s="13">
        <v>45482</v>
      </c>
      <c r="N22" s="59"/>
    </row>
    <row r="23" spans="1:14" ht="30" x14ac:dyDescent="0.25">
      <c r="A23" s="11" t="s">
        <v>66</v>
      </c>
      <c r="B23" s="11" t="s">
        <v>67</v>
      </c>
      <c r="C23" s="13">
        <v>38175</v>
      </c>
      <c r="D23" s="11" t="s">
        <v>68</v>
      </c>
      <c r="E23" s="12">
        <v>81558</v>
      </c>
      <c r="F23" s="11" t="s">
        <v>57</v>
      </c>
      <c r="G23" s="11" t="s">
        <v>58</v>
      </c>
      <c r="H23" s="12">
        <v>81948.52</v>
      </c>
      <c r="I23" s="12"/>
      <c r="J23" s="12"/>
      <c r="K23" s="58">
        <v>83796.710000000006</v>
      </c>
      <c r="L23" s="12"/>
      <c r="M23" s="13">
        <v>45578</v>
      </c>
      <c r="N23" s="59"/>
    </row>
    <row r="24" spans="1:14" ht="30" x14ac:dyDescent="0.25">
      <c r="A24" s="11" t="s">
        <v>66</v>
      </c>
      <c r="B24" s="11" t="s">
        <v>67</v>
      </c>
      <c r="C24" s="13">
        <v>38175</v>
      </c>
      <c r="D24" s="11" t="s">
        <v>68</v>
      </c>
      <c r="E24" s="12">
        <v>37133</v>
      </c>
      <c r="F24" s="11" t="s">
        <v>57</v>
      </c>
      <c r="G24" s="11" t="s">
        <v>58</v>
      </c>
      <c r="H24" s="12">
        <v>37196.800000000003</v>
      </c>
      <c r="I24" s="12"/>
      <c r="J24" s="12"/>
      <c r="K24" s="58">
        <v>38035.71</v>
      </c>
      <c r="L24" s="12"/>
      <c r="M24" s="13">
        <v>45845</v>
      </c>
      <c r="N24" s="59"/>
    </row>
    <row r="25" spans="1:14" ht="30" x14ac:dyDescent="0.25">
      <c r="A25" s="11" t="s">
        <v>66</v>
      </c>
      <c r="B25" s="11" t="s">
        <v>67</v>
      </c>
      <c r="C25" s="13">
        <v>38175</v>
      </c>
      <c r="D25" s="11" t="s">
        <v>68</v>
      </c>
      <c r="E25" s="12">
        <v>3417</v>
      </c>
      <c r="F25" s="11" t="s">
        <v>57</v>
      </c>
      <c r="G25" s="11" t="s">
        <v>58</v>
      </c>
      <c r="H25" s="12">
        <v>3422.42</v>
      </c>
      <c r="I25" s="12"/>
      <c r="J25" s="12"/>
      <c r="K25" s="58">
        <v>3499.6</v>
      </c>
      <c r="L25" s="12"/>
      <c r="M25" s="13">
        <v>45928</v>
      </c>
      <c r="N25" s="59"/>
    </row>
    <row r="26" spans="1:14" ht="30" x14ac:dyDescent="0.25">
      <c r="A26" s="11" t="s">
        <v>101</v>
      </c>
      <c r="B26" s="11" t="s">
        <v>139</v>
      </c>
      <c r="C26" s="13">
        <v>42885</v>
      </c>
      <c r="D26" s="11" t="s">
        <v>140</v>
      </c>
      <c r="E26" s="12">
        <v>44095.72</v>
      </c>
      <c r="F26" s="11" t="s">
        <v>141</v>
      </c>
      <c r="G26" s="11" t="s">
        <v>142</v>
      </c>
      <c r="H26" s="12">
        <v>4943.95</v>
      </c>
      <c r="I26" s="12"/>
      <c r="J26" s="12"/>
      <c r="K26" s="58">
        <v>5055.45</v>
      </c>
      <c r="L26" s="12"/>
      <c r="M26" s="13">
        <v>45308</v>
      </c>
      <c r="N26" s="59"/>
    </row>
    <row r="27" spans="1:14" ht="60" x14ac:dyDescent="0.25">
      <c r="A27" s="11" t="s">
        <v>101</v>
      </c>
      <c r="B27" s="11" t="s">
        <v>102</v>
      </c>
      <c r="C27" s="13">
        <v>41598</v>
      </c>
      <c r="D27" s="11" t="s">
        <v>103</v>
      </c>
      <c r="E27" s="12">
        <v>22010.83</v>
      </c>
      <c r="F27" s="11" t="s">
        <v>104</v>
      </c>
      <c r="G27" s="11" t="s">
        <v>100</v>
      </c>
      <c r="H27" s="12">
        <v>22212.1</v>
      </c>
      <c r="I27" s="12"/>
      <c r="J27" s="12">
        <v>22224.71</v>
      </c>
      <c r="K27" s="58">
        <v>0</v>
      </c>
      <c r="L27" s="12"/>
      <c r="M27" s="13">
        <v>45368</v>
      </c>
      <c r="N27" s="59"/>
    </row>
    <row r="28" spans="1:14" ht="30" x14ac:dyDescent="0.25">
      <c r="A28" s="11" t="s">
        <v>84</v>
      </c>
      <c r="B28" s="11" t="s">
        <v>85</v>
      </c>
      <c r="C28" s="13">
        <v>43559</v>
      </c>
      <c r="D28" s="11" t="s">
        <v>86</v>
      </c>
      <c r="E28" s="12">
        <v>17082.09</v>
      </c>
      <c r="F28" s="11" t="s">
        <v>57</v>
      </c>
      <c r="G28" s="11" t="s">
        <v>58</v>
      </c>
      <c r="H28" s="12">
        <v>17108.240000000002</v>
      </c>
      <c r="I28" s="12"/>
      <c r="J28" s="12"/>
      <c r="K28" s="58">
        <v>17494.09</v>
      </c>
      <c r="L28" s="12"/>
      <c r="M28" s="13">
        <v>45972</v>
      </c>
      <c r="N28" s="59"/>
    </row>
    <row r="29" spans="1:14" ht="45" x14ac:dyDescent="0.25">
      <c r="A29" s="11" t="s">
        <v>84</v>
      </c>
      <c r="B29" s="11" t="s">
        <v>85</v>
      </c>
      <c r="C29" s="13">
        <v>43559</v>
      </c>
      <c r="D29" s="11" t="s">
        <v>86</v>
      </c>
      <c r="E29" s="12">
        <v>3956</v>
      </c>
      <c r="F29" s="11" t="s">
        <v>143</v>
      </c>
      <c r="G29" s="11" t="s">
        <v>118</v>
      </c>
      <c r="H29" s="12">
        <v>3962.05</v>
      </c>
      <c r="I29" s="12"/>
      <c r="J29" s="12"/>
      <c r="K29" s="58">
        <v>4051.42</v>
      </c>
      <c r="L29" s="12"/>
      <c r="M29" s="13">
        <v>45972</v>
      </c>
      <c r="N29" s="59"/>
    </row>
    <row r="30" spans="1:14" ht="30" x14ac:dyDescent="0.25">
      <c r="A30" s="11" t="s">
        <v>69</v>
      </c>
      <c r="B30" s="11" t="s">
        <v>70</v>
      </c>
      <c r="C30" s="13">
        <v>40876</v>
      </c>
      <c r="D30" s="11" t="s">
        <v>71</v>
      </c>
      <c r="E30" s="12">
        <v>50181.82</v>
      </c>
      <c r="F30" s="11" t="s">
        <v>57</v>
      </c>
      <c r="G30" s="11" t="s">
        <v>58</v>
      </c>
      <c r="H30" s="12">
        <v>51286.57</v>
      </c>
      <c r="I30" s="12"/>
      <c r="J30" s="12"/>
      <c r="K30" s="58">
        <v>52443.24</v>
      </c>
      <c r="L30" s="12"/>
      <c r="M30" s="13">
        <v>46084</v>
      </c>
      <c r="N30" s="59"/>
    </row>
    <row r="31" spans="1:14" ht="30" x14ac:dyDescent="0.25">
      <c r="A31" s="11" t="s">
        <v>108</v>
      </c>
      <c r="B31" s="11" t="s">
        <v>109</v>
      </c>
      <c r="C31" s="13">
        <v>41411</v>
      </c>
      <c r="D31" s="11" t="s">
        <v>110</v>
      </c>
      <c r="E31" s="12">
        <v>42946.3</v>
      </c>
      <c r="F31" s="11" t="s">
        <v>111</v>
      </c>
      <c r="G31" s="11" t="s">
        <v>105</v>
      </c>
      <c r="H31" s="12">
        <v>83.6</v>
      </c>
      <c r="I31" s="12"/>
      <c r="J31" s="12"/>
      <c r="K31" s="58">
        <v>85.49</v>
      </c>
      <c r="L31" s="12"/>
      <c r="M31" s="13">
        <v>43903</v>
      </c>
      <c r="N31" s="59" t="s">
        <v>230</v>
      </c>
    </row>
    <row r="32" spans="1:14" ht="45" x14ac:dyDescent="0.25">
      <c r="A32" s="11" t="s">
        <v>108</v>
      </c>
      <c r="B32" s="11" t="s">
        <v>112</v>
      </c>
      <c r="C32" s="13">
        <v>42032</v>
      </c>
      <c r="D32" s="11" t="s">
        <v>113</v>
      </c>
      <c r="E32" s="12">
        <v>13592.55</v>
      </c>
      <c r="F32" s="11" t="s">
        <v>137</v>
      </c>
      <c r="G32" s="11" t="s">
        <v>134</v>
      </c>
      <c r="H32" s="12">
        <v>13624.47</v>
      </c>
      <c r="I32" s="12"/>
      <c r="J32" s="12"/>
      <c r="K32" s="58">
        <v>13931.74</v>
      </c>
      <c r="L32" s="12"/>
      <c r="M32" s="13">
        <v>45708</v>
      </c>
      <c r="N32" s="59"/>
    </row>
    <row r="33" spans="1:14" ht="30" x14ac:dyDescent="0.25">
      <c r="A33" s="11" t="s">
        <v>108</v>
      </c>
      <c r="B33" s="11" t="s">
        <v>112</v>
      </c>
      <c r="C33" s="13">
        <v>42032</v>
      </c>
      <c r="D33" s="11" t="s">
        <v>113</v>
      </c>
      <c r="E33" s="12">
        <v>31981</v>
      </c>
      <c r="F33" s="11" t="s">
        <v>114</v>
      </c>
      <c r="G33" s="11" t="s">
        <v>100</v>
      </c>
      <c r="H33" s="12">
        <v>18286.599999999999</v>
      </c>
      <c r="I33" s="12"/>
      <c r="J33" s="12"/>
      <c r="K33" s="58">
        <v>18699.03</v>
      </c>
      <c r="L33" s="12"/>
      <c r="M33" s="13">
        <v>45761</v>
      </c>
      <c r="N33" s="59"/>
    </row>
    <row r="34" spans="1:14" ht="45" x14ac:dyDescent="0.25">
      <c r="A34" s="11" t="s">
        <v>115</v>
      </c>
      <c r="B34" s="11" t="s">
        <v>116</v>
      </c>
      <c r="C34" s="13">
        <v>43986</v>
      </c>
      <c r="D34" s="11" t="s">
        <v>219</v>
      </c>
      <c r="E34" s="12">
        <v>30000</v>
      </c>
      <c r="F34" s="11" t="s">
        <v>117</v>
      </c>
      <c r="G34" s="11" t="s">
        <v>118</v>
      </c>
      <c r="H34" s="12">
        <v>29533.94</v>
      </c>
      <c r="I34" s="12"/>
      <c r="J34" s="12">
        <v>17000</v>
      </c>
      <c r="K34" s="58">
        <v>13078.53</v>
      </c>
      <c r="L34" s="12"/>
      <c r="M34" s="11" t="s">
        <v>59</v>
      </c>
      <c r="N34" s="59" t="s">
        <v>259</v>
      </c>
    </row>
    <row r="35" spans="1:14" ht="30" x14ac:dyDescent="0.25">
      <c r="A35" s="11" t="s">
        <v>75</v>
      </c>
      <c r="B35" s="11" t="s">
        <v>76</v>
      </c>
      <c r="C35" s="13">
        <v>41779</v>
      </c>
      <c r="D35" s="11" t="s">
        <v>44</v>
      </c>
      <c r="E35" s="12">
        <v>223644.4</v>
      </c>
      <c r="F35" s="11" t="s">
        <v>57</v>
      </c>
      <c r="G35" s="11" t="s">
        <v>58</v>
      </c>
      <c r="H35" s="12">
        <v>227257.26</v>
      </c>
      <c r="I35" s="12"/>
      <c r="J35" s="12">
        <v>229647.56</v>
      </c>
      <c r="K35" s="58">
        <v>0</v>
      </c>
      <c r="L35" s="12"/>
      <c r="M35" s="13">
        <v>44923</v>
      </c>
      <c r="N35" s="59" t="s">
        <v>240</v>
      </c>
    </row>
    <row r="36" spans="1:14" ht="30" x14ac:dyDescent="0.25">
      <c r="A36" s="11" t="s">
        <v>75</v>
      </c>
      <c r="B36" s="11" t="s">
        <v>76</v>
      </c>
      <c r="C36" s="13">
        <v>41779</v>
      </c>
      <c r="D36" s="11" t="s">
        <v>44</v>
      </c>
      <c r="E36" s="12">
        <v>137563.6</v>
      </c>
      <c r="F36" s="11" t="s">
        <v>57</v>
      </c>
      <c r="G36" s="11" t="s">
        <v>58</v>
      </c>
      <c r="H36" s="12">
        <v>139863.10999999999</v>
      </c>
      <c r="I36" s="12"/>
      <c r="J36" s="12">
        <v>141345.57</v>
      </c>
      <c r="K36" s="58">
        <v>0</v>
      </c>
      <c r="L36" s="12"/>
      <c r="M36" s="13">
        <v>44956</v>
      </c>
      <c r="N36" s="59" t="s">
        <v>241</v>
      </c>
    </row>
    <row r="37" spans="1:14" ht="30" x14ac:dyDescent="0.25">
      <c r="A37" s="11" t="s">
        <v>75</v>
      </c>
      <c r="B37" s="11" t="s">
        <v>77</v>
      </c>
      <c r="C37" s="13">
        <v>41779</v>
      </c>
      <c r="D37" s="11" t="s">
        <v>44</v>
      </c>
      <c r="E37" s="12">
        <v>447933.6</v>
      </c>
      <c r="F37" s="11" t="s">
        <v>57</v>
      </c>
      <c r="G37" s="11" t="s">
        <v>58</v>
      </c>
      <c r="H37" s="12">
        <v>454165.94</v>
      </c>
      <c r="I37" s="12"/>
      <c r="J37" s="12"/>
      <c r="K37" s="58">
        <v>464408.83</v>
      </c>
      <c r="L37" s="12">
        <v>464408.83</v>
      </c>
      <c r="M37" s="13">
        <v>45091</v>
      </c>
      <c r="N37" s="61" t="s">
        <v>243</v>
      </c>
    </row>
    <row r="38" spans="1:14" ht="30" x14ac:dyDescent="0.25">
      <c r="A38" s="11" t="s">
        <v>75</v>
      </c>
      <c r="B38" s="11" t="s">
        <v>76</v>
      </c>
      <c r="C38" s="13">
        <v>41779</v>
      </c>
      <c r="D38" s="11" t="s">
        <v>44</v>
      </c>
      <c r="E38" s="12">
        <v>576355.6</v>
      </c>
      <c r="F38" s="11" t="s">
        <v>57</v>
      </c>
      <c r="G38" s="11" t="s">
        <v>58</v>
      </c>
      <c r="H38" s="12">
        <v>584234.61</v>
      </c>
      <c r="I38" s="12"/>
      <c r="J38" s="12"/>
      <c r="K38" s="58">
        <v>597410.93999999994</v>
      </c>
      <c r="L38" s="12">
        <v>597410.93999999994</v>
      </c>
      <c r="M38" s="13">
        <v>45109</v>
      </c>
      <c r="N38" s="61" t="s">
        <v>245</v>
      </c>
    </row>
    <row r="39" spans="1:14" ht="30" x14ac:dyDescent="0.25">
      <c r="A39" s="11" t="s">
        <v>75</v>
      </c>
      <c r="B39" s="11" t="s">
        <v>76</v>
      </c>
      <c r="C39" s="13">
        <v>41779</v>
      </c>
      <c r="D39" s="11" t="s">
        <v>44</v>
      </c>
      <c r="E39" s="12">
        <v>214502.8</v>
      </c>
      <c r="F39" s="11" t="s">
        <v>57</v>
      </c>
      <c r="G39" s="11" t="s">
        <v>58</v>
      </c>
      <c r="H39" s="12">
        <v>216965.78</v>
      </c>
      <c r="I39" s="12"/>
      <c r="J39" s="12"/>
      <c r="K39" s="58">
        <v>221859.06</v>
      </c>
      <c r="L39" s="12">
        <v>221859.06</v>
      </c>
      <c r="M39" s="13">
        <v>45230</v>
      </c>
      <c r="N39" s="59" t="s">
        <v>246</v>
      </c>
    </row>
    <row r="40" spans="1:14" ht="30" x14ac:dyDescent="0.25">
      <c r="A40" s="11" t="s">
        <v>75</v>
      </c>
      <c r="B40" s="11" t="s">
        <v>119</v>
      </c>
      <c r="C40" s="13">
        <v>41652</v>
      </c>
      <c r="D40" s="11" t="s">
        <v>120</v>
      </c>
      <c r="E40" s="12">
        <v>151500.74</v>
      </c>
      <c r="F40" s="11" t="s">
        <v>121</v>
      </c>
      <c r="G40" s="11" t="s">
        <v>122</v>
      </c>
      <c r="H40" s="12">
        <v>154142.54</v>
      </c>
      <c r="I40" s="12"/>
      <c r="J40" s="12">
        <v>154996.84</v>
      </c>
      <c r="K40" s="58">
        <v>0</v>
      </c>
      <c r="L40" s="12"/>
      <c r="M40" s="11" t="s">
        <v>59</v>
      </c>
      <c r="N40" s="59" t="s">
        <v>260</v>
      </c>
    </row>
    <row r="41" spans="1:14" ht="45" x14ac:dyDescent="0.25">
      <c r="A41" s="11" t="s">
        <v>123</v>
      </c>
      <c r="B41" s="11" t="s">
        <v>124</v>
      </c>
      <c r="C41" s="13">
        <v>42130</v>
      </c>
      <c r="D41" s="11" t="s">
        <v>125</v>
      </c>
      <c r="E41" s="12">
        <v>22000</v>
      </c>
      <c r="F41" s="11" t="s">
        <v>126</v>
      </c>
      <c r="G41" s="11" t="s">
        <v>127</v>
      </c>
      <c r="H41" s="12">
        <v>238.11</v>
      </c>
      <c r="I41" s="12"/>
      <c r="J41" s="12"/>
      <c r="K41" s="58">
        <v>243.48</v>
      </c>
      <c r="L41" s="12"/>
      <c r="M41" s="11" t="s">
        <v>59</v>
      </c>
      <c r="N41" s="59"/>
    </row>
    <row r="42" spans="1:14" ht="30" x14ac:dyDescent="0.25">
      <c r="A42" s="11" t="s">
        <v>60</v>
      </c>
      <c r="B42" s="11" t="s">
        <v>61</v>
      </c>
      <c r="C42" s="13">
        <v>41088</v>
      </c>
      <c r="D42" s="11" t="s">
        <v>62</v>
      </c>
      <c r="E42" s="12">
        <v>105593</v>
      </c>
      <c r="F42" s="11" t="s">
        <v>57</v>
      </c>
      <c r="G42" s="11" t="s">
        <v>58</v>
      </c>
      <c r="H42" s="12">
        <v>96421.22</v>
      </c>
      <c r="I42" s="12"/>
      <c r="J42" s="12"/>
      <c r="K42" s="58">
        <v>98595.83</v>
      </c>
      <c r="L42" s="12"/>
      <c r="M42" s="11" t="s">
        <v>59</v>
      </c>
      <c r="N42" s="59"/>
    </row>
    <row r="43" spans="1:14" ht="30" x14ac:dyDescent="0.25">
      <c r="A43" s="11" t="s">
        <v>60</v>
      </c>
      <c r="B43" s="11" t="s">
        <v>61</v>
      </c>
      <c r="C43" s="13">
        <v>41088</v>
      </c>
      <c r="D43" s="11" t="s">
        <v>62</v>
      </c>
      <c r="E43" s="12">
        <v>13500</v>
      </c>
      <c r="F43" s="11" t="s">
        <v>57</v>
      </c>
      <c r="G43" s="11" t="s">
        <v>58</v>
      </c>
      <c r="H43" s="12">
        <v>13801.25</v>
      </c>
      <c r="I43" s="12"/>
      <c r="J43" s="12"/>
      <c r="K43" s="58">
        <v>14112.51</v>
      </c>
      <c r="L43" s="12"/>
      <c r="M43" s="11" t="s">
        <v>59</v>
      </c>
      <c r="N43" s="59"/>
    </row>
    <row r="44" spans="1:14" ht="30" x14ac:dyDescent="0.25">
      <c r="A44" s="11" t="s">
        <v>60</v>
      </c>
      <c r="B44" s="11" t="s">
        <v>87</v>
      </c>
      <c r="C44" s="13">
        <v>41149</v>
      </c>
      <c r="D44" s="11" t="s">
        <v>62</v>
      </c>
      <c r="E44" s="12">
        <v>19500</v>
      </c>
      <c r="F44" s="11" t="s">
        <v>57</v>
      </c>
      <c r="G44" s="11" t="s">
        <v>88</v>
      </c>
      <c r="H44" s="12">
        <v>19524.3</v>
      </c>
      <c r="I44" s="12"/>
      <c r="J44" s="12"/>
      <c r="K44" s="58">
        <v>19964.64</v>
      </c>
      <c r="L44" s="12"/>
      <c r="M44" s="13" t="s">
        <v>59</v>
      </c>
      <c r="N44" s="59"/>
    </row>
    <row r="45" spans="1:14" ht="30" x14ac:dyDescent="0.25">
      <c r="A45" s="11" t="s">
        <v>78</v>
      </c>
      <c r="B45" s="11" t="s">
        <v>79</v>
      </c>
      <c r="C45" s="13">
        <v>41758</v>
      </c>
      <c r="D45" s="11" t="s">
        <v>80</v>
      </c>
      <c r="E45" s="12">
        <v>95995</v>
      </c>
      <c r="F45" s="11" t="s">
        <v>57</v>
      </c>
      <c r="G45" s="11" t="s">
        <v>58</v>
      </c>
      <c r="H45" s="12">
        <v>96620.63</v>
      </c>
      <c r="I45" s="12"/>
      <c r="J45" s="12"/>
      <c r="K45" s="58">
        <v>98799.73</v>
      </c>
      <c r="L45" s="12"/>
      <c r="M45" s="13">
        <v>47314</v>
      </c>
      <c r="N45" s="59"/>
    </row>
    <row r="46" spans="1:14" ht="60" x14ac:dyDescent="0.25">
      <c r="A46" s="11" t="s">
        <v>92</v>
      </c>
      <c r="B46" s="11" t="s">
        <v>93</v>
      </c>
      <c r="C46" s="13">
        <v>43560</v>
      </c>
      <c r="D46" s="11" t="s">
        <v>94</v>
      </c>
      <c r="E46" s="12">
        <v>17552.240000000002</v>
      </c>
      <c r="F46" s="11" t="s">
        <v>95</v>
      </c>
      <c r="G46" s="11" t="s">
        <v>88</v>
      </c>
      <c r="H46" s="12">
        <v>17572.240000000002</v>
      </c>
      <c r="I46" s="12"/>
      <c r="J46" s="12"/>
      <c r="K46" s="58">
        <v>17968.560000000001</v>
      </c>
      <c r="L46" s="12"/>
      <c r="M46" s="13">
        <v>46326</v>
      </c>
      <c r="N46" s="59"/>
    </row>
    <row r="47" spans="1:14" ht="30" x14ac:dyDescent="0.25">
      <c r="A47" s="11" t="s">
        <v>63</v>
      </c>
      <c r="B47" s="11" t="s">
        <v>64</v>
      </c>
      <c r="C47" s="13">
        <v>41505</v>
      </c>
      <c r="D47" s="11" t="s">
        <v>65</v>
      </c>
      <c r="E47" s="12">
        <v>19247.5</v>
      </c>
      <c r="F47" s="11" t="s">
        <v>57</v>
      </c>
      <c r="G47" s="11" t="s">
        <v>58</v>
      </c>
      <c r="H47" s="12">
        <v>19763.29</v>
      </c>
      <c r="I47" s="12"/>
      <c r="J47" s="12"/>
      <c r="K47" s="58">
        <v>20209.009999999998</v>
      </c>
      <c r="L47" s="12"/>
      <c r="M47" s="13">
        <v>45739</v>
      </c>
      <c r="N47" s="59"/>
    </row>
    <row r="48" spans="1:14" ht="30" x14ac:dyDescent="0.25">
      <c r="A48" s="11" t="s">
        <v>63</v>
      </c>
      <c r="B48" s="11" t="s">
        <v>144</v>
      </c>
      <c r="C48" s="13" t="s">
        <v>145</v>
      </c>
      <c r="D48" s="11" t="s">
        <v>146</v>
      </c>
      <c r="E48" s="12">
        <v>333925.87</v>
      </c>
      <c r="F48" s="11" t="s">
        <v>147</v>
      </c>
      <c r="G48" s="11" t="s">
        <v>148</v>
      </c>
      <c r="H48" s="12">
        <v>321089.69</v>
      </c>
      <c r="I48" s="12"/>
      <c r="J48" s="12">
        <v>2280</v>
      </c>
      <c r="K48" s="58">
        <v>325987.78000000003</v>
      </c>
      <c r="L48" s="12">
        <v>325987.78000000003</v>
      </c>
      <c r="M48" s="13" t="s">
        <v>149</v>
      </c>
      <c r="N48" s="59" t="s">
        <v>255</v>
      </c>
    </row>
    <row r="49" spans="1:14" ht="30" x14ac:dyDescent="0.25">
      <c r="A49" s="11" t="s">
        <v>63</v>
      </c>
      <c r="B49" s="11" t="s">
        <v>144</v>
      </c>
      <c r="C49" s="13" t="s">
        <v>145</v>
      </c>
      <c r="D49" s="11" t="s">
        <v>146</v>
      </c>
      <c r="E49" s="12">
        <v>52176</v>
      </c>
      <c r="F49" s="11" t="s">
        <v>147</v>
      </c>
      <c r="G49" s="11" t="s">
        <v>150</v>
      </c>
      <c r="H49" s="12">
        <v>41074.379999999997</v>
      </c>
      <c r="I49" s="12"/>
      <c r="J49" s="12">
        <v>4298.04</v>
      </c>
      <c r="K49" s="58">
        <v>37588.699999999997</v>
      </c>
      <c r="L49" s="12"/>
      <c r="M49" s="13" t="s">
        <v>151</v>
      </c>
      <c r="N49" s="59" t="s">
        <v>256</v>
      </c>
    </row>
    <row r="50" spans="1:14" ht="45" x14ac:dyDescent="0.25">
      <c r="A50" s="11" t="s">
        <v>161</v>
      </c>
      <c r="B50" s="11" t="s">
        <v>162</v>
      </c>
      <c r="C50" s="13">
        <v>41681</v>
      </c>
      <c r="D50" s="11" t="s">
        <v>163</v>
      </c>
      <c r="E50" s="12">
        <v>15000</v>
      </c>
      <c r="F50" s="11" t="s">
        <v>164</v>
      </c>
      <c r="G50" s="11" t="s">
        <v>131</v>
      </c>
      <c r="H50" s="12">
        <v>15035.79</v>
      </c>
      <c r="I50" s="12"/>
      <c r="J50" s="12"/>
      <c r="K50" s="58">
        <v>15374.88</v>
      </c>
      <c r="L50" s="12"/>
      <c r="M50" s="13">
        <v>45706</v>
      </c>
      <c r="N50" s="59"/>
    </row>
    <row r="51" spans="1:14" ht="45" x14ac:dyDescent="0.25">
      <c r="A51" s="11" t="s">
        <v>152</v>
      </c>
      <c r="B51" s="11" t="s">
        <v>153</v>
      </c>
      <c r="C51" s="13">
        <v>41520</v>
      </c>
      <c r="D51" s="11" t="s">
        <v>154</v>
      </c>
      <c r="E51" s="12">
        <v>78096.19</v>
      </c>
      <c r="F51" s="11" t="s">
        <v>155</v>
      </c>
      <c r="G51" s="11" t="s">
        <v>156</v>
      </c>
      <c r="H51" s="12">
        <v>79853.8</v>
      </c>
      <c r="I51" s="12"/>
      <c r="J51" s="12">
        <v>1886</v>
      </c>
      <c r="K51" s="58">
        <v>79728.52</v>
      </c>
      <c r="L51" s="12">
        <v>79728.52</v>
      </c>
      <c r="M51" s="13">
        <v>45238</v>
      </c>
      <c r="N51" s="59" t="s">
        <v>247</v>
      </c>
    </row>
    <row r="52" spans="1:14" ht="30" x14ac:dyDescent="0.25">
      <c r="A52" s="11" t="s">
        <v>152</v>
      </c>
      <c r="B52" s="11" t="s">
        <v>153</v>
      </c>
      <c r="C52" s="13">
        <v>41520</v>
      </c>
      <c r="D52" s="11" t="s">
        <v>154</v>
      </c>
      <c r="E52" s="12">
        <v>36500</v>
      </c>
      <c r="F52" s="11" t="s">
        <v>155</v>
      </c>
      <c r="G52" s="11" t="s">
        <v>157</v>
      </c>
      <c r="H52" s="12">
        <v>37319.449999999997</v>
      </c>
      <c r="I52" s="12"/>
      <c r="J52" s="12"/>
      <c r="K52" s="58">
        <v>38161.120000000003</v>
      </c>
      <c r="L52" s="12">
        <v>38161.120000000003</v>
      </c>
      <c r="M52" s="13">
        <v>45238</v>
      </c>
      <c r="N52" s="59"/>
    </row>
    <row r="53" spans="1:14" ht="30" x14ac:dyDescent="0.25">
      <c r="A53" s="11" t="s">
        <v>152</v>
      </c>
      <c r="B53" s="11" t="s">
        <v>153</v>
      </c>
      <c r="C53" s="13">
        <v>41520</v>
      </c>
      <c r="D53" s="11" t="s">
        <v>154</v>
      </c>
      <c r="E53" s="12">
        <v>30740.67</v>
      </c>
      <c r="F53" s="11" t="s">
        <v>155</v>
      </c>
      <c r="G53" s="11" t="s">
        <v>105</v>
      </c>
      <c r="H53" s="12">
        <v>31414.48</v>
      </c>
      <c r="I53" s="12"/>
      <c r="J53" s="12"/>
      <c r="K53" s="58">
        <v>32122.97</v>
      </c>
      <c r="L53" s="12">
        <v>32122.97</v>
      </c>
      <c r="M53" s="13">
        <v>45238</v>
      </c>
      <c r="N53" s="59"/>
    </row>
    <row r="54" spans="1:14" ht="30" x14ac:dyDescent="0.25">
      <c r="A54" s="11" t="s">
        <v>152</v>
      </c>
      <c r="B54" s="11" t="s">
        <v>158</v>
      </c>
      <c r="C54" s="13">
        <v>41733</v>
      </c>
      <c r="D54" s="11" t="s">
        <v>159</v>
      </c>
      <c r="E54" s="12">
        <v>79818.89</v>
      </c>
      <c r="F54" s="11" t="s">
        <v>155</v>
      </c>
      <c r="G54" s="11" t="s">
        <v>160</v>
      </c>
      <c r="H54" s="12">
        <v>80990.850000000006</v>
      </c>
      <c r="I54" s="12"/>
      <c r="J54" s="12"/>
      <c r="K54" s="58">
        <v>82817.45</v>
      </c>
      <c r="L54" s="12"/>
      <c r="M54" s="13">
        <v>47177</v>
      </c>
      <c r="N54" s="59" t="s">
        <v>253</v>
      </c>
    </row>
    <row r="55" spans="1:14" ht="45" x14ac:dyDescent="0.25">
      <c r="A55" s="11" t="s">
        <v>56</v>
      </c>
      <c r="B55" s="11" t="s">
        <v>73</v>
      </c>
      <c r="C55" s="13">
        <v>41551</v>
      </c>
      <c r="D55" s="11" t="s">
        <v>74</v>
      </c>
      <c r="E55" s="12">
        <v>10000</v>
      </c>
      <c r="F55" s="11" t="s">
        <v>106</v>
      </c>
      <c r="G55" s="11" t="s">
        <v>107</v>
      </c>
      <c r="H55" s="12">
        <v>10272.15</v>
      </c>
      <c r="I55" s="12"/>
      <c r="J55" s="12"/>
      <c r="K55" s="58">
        <v>10503.82</v>
      </c>
      <c r="L55" s="12"/>
      <c r="M55" s="11" t="s">
        <v>59</v>
      </c>
      <c r="N55" s="59"/>
    </row>
    <row r="56" spans="1:14" ht="30" x14ac:dyDescent="0.25">
      <c r="A56" s="11" t="s">
        <v>72</v>
      </c>
      <c r="B56" s="11" t="s">
        <v>73</v>
      </c>
      <c r="C56" s="13">
        <v>41551</v>
      </c>
      <c r="D56" s="11" t="s">
        <v>74</v>
      </c>
      <c r="E56" s="12">
        <v>3200.23</v>
      </c>
      <c r="F56" s="11" t="s">
        <v>57</v>
      </c>
      <c r="G56" s="11" t="s">
        <v>58</v>
      </c>
      <c r="H56" s="12">
        <v>3263.4</v>
      </c>
      <c r="I56" s="12"/>
      <c r="J56" s="12"/>
      <c r="K56" s="58">
        <v>3337</v>
      </c>
      <c r="L56" s="12"/>
      <c r="M56" s="13">
        <v>46270</v>
      </c>
      <c r="N56" s="59"/>
    </row>
    <row r="57" spans="1:14" ht="30" x14ac:dyDescent="0.25">
      <c r="A57" s="11" t="s">
        <v>72</v>
      </c>
      <c r="B57" s="11" t="s">
        <v>73</v>
      </c>
      <c r="C57" s="13">
        <v>41551</v>
      </c>
      <c r="D57" s="11" t="s">
        <v>74</v>
      </c>
      <c r="E57" s="12">
        <v>12041.26</v>
      </c>
      <c r="F57" s="11" t="s">
        <v>57</v>
      </c>
      <c r="G57" s="11" t="s">
        <v>58</v>
      </c>
      <c r="H57" s="12">
        <v>12263.56</v>
      </c>
      <c r="I57" s="12"/>
      <c r="J57" s="12"/>
      <c r="K57" s="58">
        <v>12540.14</v>
      </c>
      <c r="L57" s="12"/>
      <c r="M57" s="13">
        <v>46453</v>
      </c>
      <c r="N57" s="59"/>
    </row>
    <row r="58" spans="1:14" ht="30" x14ac:dyDescent="0.25">
      <c r="A58" s="11" t="s">
        <v>72</v>
      </c>
      <c r="B58" s="11" t="s">
        <v>73</v>
      </c>
      <c r="C58" s="13">
        <v>41551</v>
      </c>
      <c r="D58" s="11" t="s">
        <v>74</v>
      </c>
      <c r="E58" s="12">
        <v>24990</v>
      </c>
      <c r="F58" s="11" t="s">
        <v>57</v>
      </c>
      <c r="G58" s="11" t="s">
        <v>58</v>
      </c>
      <c r="H58" s="12">
        <v>25420.639999999999</v>
      </c>
      <c r="I58" s="12"/>
      <c r="J58" s="12"/>
      <c r="K58" s="58">
        <v>25993.96</v>
      </c>
      <c r="L58" s="12"/>
      <c r="M58" s="13">
        <v>46654</v>
      </c>
      <c r="N58" s="59"/>
    </row>
    <row r="59" spans="1:14" ht="30" x14ac:dyDescent="0.25">
      <c r="A59" s="11" t="s">
        <v>72</v>
      </c>
      <c r="B59" s="11" t="s">
        <v>73</v>
      </c>
      <c r="C59" s="13">
        <v>41551</v>
      </c>
      <c r="D59" s="11" t="s">
        <v>74</v>
      </c>
      <c r="E59" s="12">
        <v>9768.51</v>
      </c>
      <c r="F59" s="11" t="s">
        <v>57</v>
      </c>
      <c r="G59" s="11" t="s">
        <v>58</v>
      </c>
      <c r="H59" s="12">
        <v>9908.7800000000007</v>
      </c>
      <c r="I59" s="12"/>
      <c r="J59" s="12"/>
      <c r="K59" s="58">
        <v>10132.25</v>
      </c>
      <c r="L59" s="12"/>
      <c r="M59" s="13">
        <v>46886</v>
      </c>
      <c r="N59" s="59"/>
    </row>
    <row r="60" spans="1:14" ht="45" x14ac:dyDescent="0.25">
      <c r="A60" s="11" t="s">
        <v>224</v>
      </c>
      <c r="B60" s="11" t="s">
        <v>225</v>
      </c>
      <c r="C60" s="13">
        <v>44428</v>
      </c>
      <c r="D60" s="11" t="s">
        <v>226</v>
      </c>
      <c r="E60" s="12" t="s">
        <v>227</v>
      </c>
      <c r="F60" s="11" t="s">
        <v>143</v>
      </c>
      <c r="G60" s="11" t="s">
        <v>118</v>
      </c>
      <c r="H60" s="12"/>
      <c r="I60" s="12">
        <v>37268.839999999997</v>
      </c>
      <c r="J60" s="12"/>
      <c r="K60" s="58">
        <v>37723.93</v>
      </c>
      <c r="L60" s="12"/>
      <c r="M60" s="13" t="s">
        <v>59</v>
      </c>
      <c r="N60" s="62" t="s">
        <v>263</v>
      </c>
    </row>
    <row r="61" spans="1:14" ht="60" x14ac:dyDescent="0.25">
      <c r="A61" s="11" t="s">
        <v>89</v>
      </c>
      <c r="B61" s="11" t="s">
        <v>135</v>
      </c>
      <c r="C61" s="13">
        <v>42142</v>
      </c>
      <c r="D61" s="11" t="s">
        <v>136</v>
      </c>
      <c r="E61" s="12">
        <v>51000</v>
      </c>
      <c r="F61" s="11" t="s">
        <v>137</v>
      </c>
      <c r="G61" s="11" t="s">
        <v>138</v>
      </c>
      <c r="H61" s="12">
        <v>2791.32</v>
      </c>
      <c r="I61" s="12"/>
      <c r="J61" s="12"/>
      <c r="K61" s="58">
        <v>2854.27</v>
      </c>
      <c r="L61" s="12"/>
      <c r="M61" s="13">
        <v>45097</v>
      </c>
      <c r="N61" s="59" t="s">
        <v>244</v>
      </c>
    </row>
    <row r="62" spans="1:14" ht="45" x14ac:dyDescent="0.25">
      <c r="A62" s="11" t="s">
        <v>89</v>
      </c>
      <c r="B62" s="11" t="s">
        <v>90</v>
      </c>
      <c r="C62" s="13">
        <v>41676</v>
      </c>
      <c r="D62" s="11" t="s">
        <v>91</v>
      </c>
      <c r="E62" s="12">
        <v>2042.64</v>
      </c>
      <c r="F62" s="11" t="s">
        <v>57</v>
      </c>
      <c r="G62" s="11" t="s">
        <v>88</v>
      </c>
      <c r="H62" s="12">
        <v>2045.16</v>
      </c>
      <c r="I62" s="12">
        <v>9591.76</v>
      </c>
      <c r="J62" s="12"/>
      <c r="K62" s="58">
        <v>11737.38</v>
      </c>
      <c r="L62" s="12"/>
      <c r="M62" s="13">
        <v>46175</v>
      </c>
      <c r="N62" s="59" t="s">
        <v>252</v>
      </c>
    </row>
    <row r="63" spans="1:14" ht="45" x14ac:dyDescent="0.25">
      <c r="A63" s="11" t="s">
        <v>89</v>
      </c>
      <c r="B63" s="11" t="s">
        <v>128</v>
      </c>
      <c r="C63" s="13">
        <v>41676</v>
      </c>
      <c r="D63" s="11" t="s">
        <v>129</v>
      </c>
      <c r="E63" s="12">
        <v>96795</v>
      </c>
      <c r="F63" s="11" t="s">
        <v>130</v>
      </c>
      <c r="G63" s="11" t="s">
        <v>131</v>
      </c>
      <c r="H63" s="12">
        <v>26340.21</v>
      </c>
      <c r="I63" s="12"/>
      <c r="J63" s="12"/>
      <c r="K63" s="58">
        <v>26934.27</v>
      </c>
      <c r="L63" s="12"/>
      <c r="M63" s="11" t="s">
        <v>132</v>
      </c>
      <c r="N63" s="59" t="s">
        <v>257</v>
      </c>
    </row>
    <row r="64" spans="1:14" ht="60" x14ac:dyDescent="0.25">
      <c r="A64" s="11" t="s">
        <v>89</v>
      </c>
      <c r="B64" s="11" t="s">
        <v>133</v>
      </c>
      <c r="C64" s="13">
        <v>41676</v>
      </c>
      <c r="D64" s="11" t="s">
        <v>91</v>
      </c>
      <c r="E64" s="12">
        <v>186990.17</v>
      </c>
      <c r="F64" s="11" t="s">
        <v>130</v>
      </c>
      <c r="G64" s="11" t="s">
        <v>131</v>
      </c>
      <c r="H64" s="12">
        <v>167919.13</v>
      </c>
      <c r="I64" s="12">
        <v>63908.28</v>
      </c>
      <c r="J64" s="12">
        <v>125578.37</v>
      </c>
      <c r="K64" s="58">
        <v>110288.78</v>
      </c>
      <c r="L64" s="12"/>
      <c r="M64" s="11" t="s">
        <v>132</v>
      </c>
      <c r="N64" s="59" t="s">
        <v>258</v>
      </c>
    </row>
    <row r="65" spans="1:14" ht="45" x14ac:dyDescent="0.25">
      <c r="A65" s="11" t="s">
        <v>89</v>
      </c>
      <c r="B65" s="11" t="s">
        <v>90</v>
      </c>
      <c r="C65" s="13">
        <v>41676</v>
      </c>
      <c r="D65" s="11" t="s">
        <v>91</v>
      </c>
      <c r="E65" s="12">
        <v>10423.120000000001</v>
      </c>
      <c r="F65" s="11" t="s">
        <v>57</v>
      </c>
      <c r="G65" s="11" t="s">
        <v>88</v>
      </c>
      <c r="H65" s="12"/>
      <c r="I65" s="12">
        <v>10423.120000000001</v>
      </c>
      <c r="J65" s="12"/>
      <c r="K65" s="58">
        <v>10625.67</v>
      </c>
      <c r="L65" s="12"/>
      <c r="M65" s="13">
        <v>46583</v>
      </c>
      <c r="N65" s="59" t="s">
        <v>261</v>
      </c>
    </row>
    <row r="66" spans="1:14" x14ac:dyDescent="0.25">
      <c r="A66" s="37"/>
      <c r="B66" s="37"/>
      <c r="C66" s="37"/>
      <c r="D66" s="37"/>
      <c r="E66" s="36"/>
      <c r="F66" s="37"/>
      <c r="G66" s="37"/>
      <c r="H66" s="36">
        <f>SUM(H2:H65)</f>
        <v>4714098.7200000007</v>
      </c>
      <c r="I66" s="36">
        <f>SUM(I2:I65)</f>
        <v>372343.52</v>
      </c>
      <c r="J66" s="36">
        <f>SUM(J2:J65)</f>
        <v>873614.35</v>
      </c>
      <c r="K66" s="27">
        <f>SUM(K2:K65)</f>
        <v>4313981.2600000007</v>
      </c>
      <c r="L66" s="36">
        <f>SUM(L3:L59)</f>
        <v>1759679.2200000002</v>
      </c>
      <c r="M66" s="37"/>
      <c r="N66" s="39"/>
    </row>
    <row r="67" spans="1:14" x14ac:dyDescent="0.25">
      <c r="A67" s="2"/>
      <c r="B67" s="2"/>
      <c r="E67" s="57"/>
      <c r="F67" s="2"/>
      <c r="G67" s="2"/>
      <c r="H67" s="57"/>
      <c r="I67" s="57"/>
      <c r="J67" s="57"/>
      <c r="K67" s="57"/>
      <c r="L67" s="57"/>
      <c r="M67" s="2"/>
      <c r="N67" s="2"/>
    </row>
    <row r="68" spans="1:14" x14ac:dyDescent="0.25">
      <c r="A68" s="26"/>
      <c r="B68" s="26"/>
      <c r="E68" s="57"/>
      <c r="F68" s="2"/>
      <c r="G68" s="2"/>
      <c r="H68" s="57"/>
      <c r="I68" s="57"/>
      <c r="J68" s="57"/>
      <c r="K68" s="57"/>
      <c r="L68" s="57"/>
      <c r="M68" s="2"/>
      <c r="N68" s="2"/>
    </row>
    <row r="69" spans="1:14" x14ac:dyDescent="0.25">
      <c r="A69" s="26"/>
      <c r="B69" s="26"/>
      <c r="E69" s="57"/>
      <c r="F69" s="2"/>
      <c r="G69" s="2"/>
      <c r="H69" s="57"/>
      <c r="I69" s="57"/>
      <c r="J69" s="57"/>
      <c r="K69" s="57"/>
      <c r="L69" s="57"/>
      <c r="M69" s="2"/>
      <c r="N69" s="2"/>
    </row>
    <row r="70" spans="1:14" x14ac:dyDescent="0.25">
      <c r="A70" s="26"/>
      <c r="B70" s="26"/>
      <c r="E70" s="57"/>
      <c r="F70" s="2"/>
      <c r="G70" s="2"/>
      <c r="H70" s="57"/>
      <c r="I70" s="57"/>
      <c r="J70" s="57"/>
      <c r="K70" s="57"/>
      <c r="L70" s="57"/>
      <c r="M70" s="2"/>
      <c r="N70" s="2"/>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E0179-03A2-4B73-920D-D6B298D058C8}">
  <dimension ref="A1:F5"/>
  <sheetViews>
    <sheetView workbookViewId="0">
      <selection activeCell="B10" sqref="B10"/>
    </sheetView>
  </sheetViews>
  <sheetFormatPr defaultRowHeight="15" x14ac:dyDescent="0.25"/>
  <cols>
    <col min="1" max="1" width="42" customWidth="1"/>
    <col min="2" max="2" width="27.5703125" customWidth="1"/>
    <col min="3" max="3" width="19" customWidth="1"/>
    <col min="4" max="4" width="25.5703125" customWidth="1"/>
    <col min="5" max="5" width="14.85546875" customWidth="1"/>
    <col min="6" max="6" width="20.85546875" customWidth="1"/>
  </cols>
  <sheetData>
    <row r="1" spans="1:6" x14ac:dyDescent="0.25">
      <c r="A1" s="119" t="s">
        <v>557</v>
      </c>
      <c r="B1" s="120"/>
      <c r="C1" s="120"/>
      <c r="D1" s="120"/>
      <c r="E1" s="120"/>
      <c r="F1" s="120"/>
    </row>
    <row r="2" spans="1:6" x14ac:dyDescent="0.25">
      <c r="A2" s="107" t="s">
        <v>49</v>
      </c>
      <c r="B2" s="107" t="s">
        <v>276</v>
      </c>
      <c r="C2" s="119" t="s">
        <v>50</v>
      </c>
      <c r="D2" s="107" t="s">
        <v>277</v>
      </c>
      <c r="E2" s="107" t="s">
        <v>51</v>
      </c>
      <c r="F2" s="107" t="s">
        <v>278</v>
      </c>
    </row>
    <row r="3" spans="1:6" x14ac:dyDescent="0.25">
      <c r="A3" s="107" t="s">
        <v>558</v>
      </c>
      <c r="B3" s="108"/>
      <c r="C3" s="120"/>
      <c r="D3" s="108"/>
      <c r="E3" s="108"/>
      <c r="F3" s="108"/>
    </row>
    <row r="4" spans="1:6" x14ac:dyDescent="0.25">
      <c r="A4" s="108" t="s">
        <v>279</v>
      </c>
      <c r="B4" s="108" t="s">
        <v>280</v>
      </c>
      <c r="C4" s="109">
        <v>44882</v>
      </c>
      <c r="D4" s="108" t="s">
        <v>281</v>
      </c>
      <c r="E4" s="106">
        <v>600</v>
      </c>
      <c r="F4" s="110">
        <v>44931</v>
      </c>
    </row>
    <row r="5" spans="1:6" x14ac:dyDescent="0.25">
      <c r="A5" s="108"/>
      <c r="B5" s="108"/>
      <c r="C5" s="120"/>
      <c r="D5" s="108"/>
      <c r="E5" s="108"/>
      <c r="F5" s="10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C4207-59E5-4517-88F3-33DDCBD48008}">
  <dimension ref="A1:G5"/>
  <sheetViews>
    <sheetView workbookViewId="0">
      <selection activeCell="C10" sqref="C10"/>
    </sheetView>
  </sheetViews>
  <sheetFormatPr defaultRowHeight="15" x14ac:dyDescent="0.25"/>
  <cols>
    <col min="1" max="1" width="38.28515625" customWidth="1"/>
    <col min="2" max="2" width="18.42578125" customWidth="1"/>
    <col min="3" max="3" width="16.7109375" customWidth="1"/>
    <col min="4" max="4" width="17.85546875" customWidth="1"/>
    <col min="5" max="5" width="16.140625" customWidth="1"/>
    <col min="6" max="6" width="17" customWidth="1"/>
    <col min="7" max="7" width="54.85546875" hidden="1" customWidth="1"/>
  </cols>
  <sheetData>
    <row r="1" spans="1:7" x14ac:dyDescent="0.25">
      <c r="A1" s="107" t="s">
        <v>550</v>
      </c>
      <c r="B1" s="108"/>
      <c r="C1" s="108"/>
      <c r="D1" s="108"/>
      <c r="E1" s="108"/>
      <c r="F1" s="108"/>
      <c r="G1" s="108"/>
    </row>
    <row r="2" spans="1:7" x14ac:dyDescent="0.25">
      <c r="A2" s="107" t="s">
        <v>49</v>
      </c>
      <c r="B2" s="107" t="s">
        <v>276</v>
      </c>
      <c r="C2" s="107" t="s">
        <v>50</v>
      </c>
      <c r="D2" s="107" t="s">
        <v>277</v>
      </c>
      <c r="E2" s="107" t="s">
        <v>51</v>
      </c>
      <c r="F2" s="107" t="s">
        <v>551</v>
      </c>
      <c r="G2" s="107" t="s">
        <v>229</v>
      </c>
    </row>
    <row r="3" spans="1:7" x14ac:dyDescent="0.25">
      <c r="A3" s="107"/>
      <c r="B3" s="107"/>
      <c r="C3" s="107"/>
      <c r="D3" s="107"/>
      <c r="E3" s="107"/>
      <c r="F3" s="107"/>
      <c r="G3" s="107"/>
    </row>
    <row r="4" spans="1:7" x14ac:dyDescent="0.25">
      <c r="A4" s="108" t="s">
        <v>279</v>
      </c>
      <c r="B4" s="108" t="s">
        <v>280</v>
      </c>
      <c r="C4" s="109">
        <v>44882</v>
      </c>
      <c r="D4" s="108" t="s">
        <v>281</v>
      </c>
      <c r="E4" s="106">
        <v>5130.5200000000004</v>
      </c>
      <c r="F4" s="110">
        <v>44931</v>
      </c>
      <c r="G4" s="111" t="s">
        <v>552</v>
      </c>
    </row>
    <row r="5" spans="1:7" x14ac:dyDescent="0.25">
      <c r="A5" s="108" t="s">
        <v>36</v>
      </c>
      <c r="B5" s="108"/>
      <c r="C5" s="108"/>
      <c r="D5" s="108"/>
      <c r="E5" s="112">
        <f>SUM(E3:E4)</f>
        <v>5130.5200000000004</v>
      </c>
      <c r="F5" s="108"/>
      <c r="G5" s="108"/>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5F511-1E8E-4920-9162-DC21B269E762}">
  <dimension ref="A1:N13"/>
  <sheetViews>
    <sheetView tabSelected="1" workbookViewId="0">
      <selection activeCell="Q10" sqref="Q10"/>
    </sheetView>
  </sheetViews>
  <sheetFormatPr defaultRowHeight="15" x14ac:dyDescent="0.25"/>
  <cols>
    <col min="2" max="2" width="16.5703125" customWidth="1"/>
    <col min="3" max="3" width="11.85546875" customWidth="1"/>
    <col min="4" max="6" width="0" hidden="1" customWidth="1"/>
    <col min="10" max="10" width="13.140625" customWidth="1"/>
    <col min="14" max="14" width="14.85546875" customWidth="1"/>
  </cols>
  <sheetData>
    <row r="1" spans="1:14" ht="38.25" x14ac:dyDescent="0.25">
      <c r="A1" s="93" t="s">
        <v>283</v>
      </c>
      <c r="B1" s="93" t="s">
        <v>284</v>
      </c>
      <c r="C1" s="93" t="s">
        <v>285</v>
      </c>
      <c r="D1" s="93" t="s">
        <v>289</v>
      </c>
      <c r="E1" s="93" t="s">
        <v>290</v>
      </c>
      <c r="F1" s="93" t="s">
        <v>292</v>
      </c>
      <c r="G1" s="93" t="s">
        <v>539</v>
      </c>
      <c r="H1" s="93" t="s">
        <v>294</v>
      </c>
      <c r="I1" s="93" t="s">
        <v>540</v>
      </c>
      <c r="J1" s="93" t="s">
        <v>541</v>
      </c>
      <c r="K1" s="93" t="s">
        <v>542</v>
      </c>
      <c r="L1" s="93" t="s">
        <v>543</v>
      </c>
      <c r="M1" s="93" t="s">
        <v>544</v>
      </c>
      <c r="N1" s="93" t="s">
        <v>545</v>
      </c>
    </row>
    <row r="2" spans="1:14" ht="89.25" x14ac:dyDescent="0.25">
      <c r="A2" s="71" t="s">
        <v>296</v>
      </c>
      <c r="B2" s="71" t="s">
        <v>216</v>
      </c>
      <c r="C2" s="71" t="s">
        <v>333</v>
      </c>
      <c r="D2" s="72" t="s">
        <v>334</v>
      </c>
      <c r="E2" s="71" t="s">
        <v>335</v>
      </c>
      <c r="F2" s="72" t="s">
        <v>320</v>
      </c>
      <c r="G2" s="94">
        <v>44833</v>
      </c>
      <c r="H2" s="73">
        <v>216.18</v>
      </c>
      <c r="I2" s="71"/>
      <c r="J2" s="73">
        <v>1699.55</v>
      </c>
      <c r="K2" s="71"/>
      <c r="L2" s="71"/>
      <c r="M2" s="71"/>
      <c r="N2" s="95">
        <f t="shared" ref="N2:N12" si="0">J2-K2</f>
        <v>1699.55</v>
      </c>
    </row>
    <row r="3" spans="1:14" ht="51" x14ac:dyDescent="0.25">
      <c r="A3" s="72" t="s">
        <v>296</v>
      </c>
      <c r="B3" s="72" t="s">
        <v>354</v>
      </c>
      <c r="C3" s="72" t="s">
        <v>355</v>
      </c>
      <c r="D3" s="70" t="s">
        <v>356</v>
      </c>
      <c r="E3" s="72" t="s">
        <v>357</v>
      </c>
      <c r="F3" s="76" t="s">
        <v>320</v>
      </c>
      <c r="G3" s="94">
        <v>44852</v>
      </c>
      <c r="H3" s="74">
        <v>72.06</v>
      </c>
      <c r="I3" s="96"/>
      <c r="J3" s="74">
        <v>426.78</v>
      </c>
      <c r="K3" s="96"/>
      <c r="L3" s="96"/>
      <c r="M3" s="96"/>
      <c r="N3" s="95">
        <f t="shared" si="0"/>
        <v>426.78</v>
      </c>
    </row>
    <row r="4" spans="1:14" ht="63.75" x14ac:dyDescent="0.25">
      <c r="A4" s="69" t="s">
        <v>296</v>
      </c>
      <c r="B4" s="69" t="s">
        <v>344</v>
      </c>
      <c r="C4" s="69" t="s">
        <v>460</v>
      </c>
      <c r="D4" s="70" t="s">
        <v>461</v>
      </c>
      <c r="E4" s="69" t="s">
        <v>462</v>
      </c>
      <c r="F4" s="97" t="s">
        <v>342</v>
      </c>
      <c r="G4" s="98">
        <v>44918</v>
      </c>
      <c r="H4" s="75">
        <v>74.8</v>
      </c>
      <c r="I4" s="99"/>
      <c r="J4" s="75">
        <v>442.97</v>
      </c>
      <c r="K4" s="99"/>
      <c r="L4" s="99"/>
      <c r="M4" s="99"/>
      <c r="N4" s="100">
        <f t="shared" si="0"/>
        <v>442.97</v>
      </c>
    </row>
    <row r="5" spans="1:14" ht="25.5" x14ac:dyDescent="0.25">
      <c r="A5" s="72" t="s">
        <v>296</v>
      </c>
      <c r="B5" s="72" t="s">
        <v>386</v>
      </c>
      <c r="C5" s="72" t="s">
        <v>387</v>
      </c>
      <c r="D5" s="70" t="s">
        <v>388</v>
      </c>
      <c r="E5" s="72" t="s">
        <v>389</v>
      </c>
      <c r="F5" s="76" t="s">
        <v>332</v>
      </c>
      <c r="G5" s="94">
        <v>44935</v>
      </c>
      <c r="H5" s="74">
        <v>223.07</v>
      </c>
      <c r="I5" s="96"/>
      <c r="J5" s="74">
        <v>1461.42</v>
      </c>
      <c r="K5" s="96"/>
      <c r="L5" s="96"/>
      <c r="M5" s="96"/>
      <c r="N5" s="95">
        <f t="shared" si="0"/>
        <v>1461.42</v>
      </c>
    </row>
    <row r="6" spans="1:14" ht="25.5" x14ac:dyDescent="0.25">
      <c r="A6" s="72" t="s">
        <v>296</v>
      </c>
      <c r="B6" s="72" t="s">
        <v>426</v>
      </c>
      <c r="C6" s="72" t="s">
        <v>427</v>
      </c>
      <c r="D6" s="70" t="s">
        <v>429</v>
      </c>
      <c r="E6" s="72" t="s">
        <v>430</v>
      </c>
      <c r="F6" s="76" t="s">
        <v>332</v>
      </c>
      <c r="G6" s="94">
        <v>44949</v>
      </c>
      <c r="H6" s="74">
        <v>74.8</v>
      </c>
      <c r="I6" s="96"/>
      <c r="J6" s="74">
        <v>442.97</v>
      </c>
      <c r="K6" s="96"/>
      <c r="L6" s="96"/>
      <c r="M6" s="96"/>
      <c r="N6" s="95">
        <f t="shared" si="0"/>
        <v>442.97</v>
      </c>
    </row>
    <row r="7" spans="1:14" x14ac:dyDescent="0.25">
      <c r="A7" s="72" t="s">
        <v>296</v>
      </c>
      <c r="B7" s="72" t="s">
        <v>307</v>
      </c>
      <c r="C7" s="72" t="s">
        <v>443</v>
      </c>
      <c r="D7" s="70" t="s">
        <v>445</v>
      </c>
      <c r="E7" s="72" t="s">
        <v>446</v>
      </c>
      <c r="F7" s="76" t="s">
        <v>312</v>
      </c>
      <c r="G7" s="94">
        <v>44951</v>
      </c>
      <c r="H7" s="74">
        <v>224.38</v>
      </c>
      <c r="I7" s="96"/>
      <c r="J7" s="74">
        <v>882.02</v>
      </c>
      <c r="K7" s="96"/>
      <c r="L7" s="96"/>
      <c r="M7" s="96"/>
      <c r="N7" s="95">
        <f t="shared" si="0"/>
        <v>882.02</v>
      </c>
    </row>
    <row r="8" spans="1:14" ht="51" x14ac:dyDescent="0.25">
      <c r="A8" s="72" t="s">
        <v>296</v>
      </c>
      <c r="B8" s="72" t="s">
        <v>382</v>
      </c>
      <c r="C8" s="72" t="s">
        <v>383</v>
      </c>
      <c r="D8" s="70" t="s">
        <v>384</v>
      </c>
      <c r="E8" s="72" t="s">
        <v>385</v>
      </c>
      <c r="F8" s="76" t="s">
        <v>305</v>
      </c>
      <c r="G8" s="94">
        <v>44953</v>
      </c>
      <c r="H8" s="74">
        <v>223.07</v>
      </c>
      <c r="I8" s="96"/>
      <c r="J8" s="74">
        <v>1461.42</v>
      </c>
      <c r="K8" s="96"/>
      <c r="L8" s="96"/>
      <c r="M8" s="96"/>
      <c r="N8" s="95">
        <f t="shared" si="0"/>
        <v>1461.42</v>
      </c>
    </row>
    <row r="9" spans="1:14" x14ac:dyDescent="0.25">
      <c r="A9" s="72" t="s">
        <v>296</v>
      </c>
      <c r="B9" s="72" t="s">
        <v>307</v>
      </c>
      <c r="C9" s="72" t="s">
        <v>308</v>
      </c>
      <c r="D9" s="70" t="s">
        <v>310</v>
      </c>
      <c r="E9" s="72" t="s">
        <v>311</v>
      </c>
      <c r="F9" s="76" t="s">
        <v>312</v>
      </c>
      <c r="G9" s="94">
        <v>44960</v>
      </c>
      <c r="H9" s="74">
        <v>224.38</v>
      </c>
      <c r="I9" s="96"/>
      <c r="J9" s="74">
        <v>1176.03</v>
      </c>
      <c r="K9" s="96"/>
      <c r="L9" s="96"/>
      <c r="M9" s="96"/>
      <c r="N9" s="95">
        <f t="shared" si="0"/>
        <v>1176.03</v>
      </c>
    </row>
    <row r="10" spans="1:14" ht="51" x14ac:dyDescent="0.25">
      <c r="A10" s="72" t="s">
        <v>296</v>
      </c>
      <c r="B10" s="72" t="s">
        <v>496</v>
      </c>
      <c r="C10" s="72" t="s">
        <v>546</v>
      </c>
      <c r="D10" s="70" t="s">
        <v>498</v>
      </c>
      <c r="E10" s="72" t="s">
        <v>499</v>
      </c>
      <c r="F10" s="76" t="s">
        <v>320</v>
      </c>
      <c r="G10" s="94">
        <v>44972</v>
      </c>
      <c r="H10" s="74">
        <v>224.38</v>
      </c>
      <c r="I10" s="96"/>
      <c r="J10" s="74">
        <v>1176.03</v>
      </c>
      <c r="K10" s="96"/>
      <c r="L10" s="96"/>
      <c r="M10" s="96"/>
      <c r="N10" s="95">
        <f t="shared" si="0"/>
        <v>1176.03</v>
      </c>
    </row>
    <row r="11" spans="1:14" ht="38.25" x14ac:dyDescent="0.25">
      <c r="A11" s="72" t="s">
        <v>296</v>
      </c>
      <c r="B11" s="72" t="s">
        <v>321</v>
      </c>
      <c r="C11" s="72" t="s">
        <v>418</v>
      </c>
      <c r="D11" s="70" t="s">
        <v>419</v>
      </c>
      <c r="E11" s="72" t="s">
        <v>420</v>
      </c>
      <c r="F11" s="76" t="s">
        <v>326</v>
      </c>
      <c r="G11" s="94">
        <v>45012</v>
      </c>
      <c r="H11" s="74">
        <v>451.27</v>
      </c>
      <c r="I11" s="96"/>
      <c r="J11" s="74">
        <v>2956.48</v>
      </c>
      <c r="K11" s="96"/>
      <c r="L11" s="96"/>
      <c r="M11" s="96"/>
      <c r="N11" s="95">
        <f t="shared" si="0"/>
        <v>2956.48</v>
      </c>
    </row>
    <row r="12" spans="1:14" ht="25.5" x14ac:dyDescent="0.25">
      <c r="A12" s="72" t="s">
        <v>296</v>
      </c>
      <c r="B12" s="72" t="s">
        <v>426</v>
      </c>
      <c r="C12" s="72" t="s">
        <v>515</v>
      </c>
      <c r="D12" s="70" t="s">
        <v>516</v>
      </c>
      <c r="E12" s="72" t="s">
        <v>517</v>
      </c>
      <c r="F12" s="76" t="s">
        <v>332</v>
      </c>
      <c r="G12" s="94">
        <v>45012</v>
      </c>
      <c r="H12" s="74">
        <v>564.11</v>
      </c>
      <c r="I12" s="96"/>
      <c r="J12" s="74">
        <v>2793.94</v>
      </c>
      <c r="K12" s="96"/>
      <c r="L12" s="96"/>
      <c r="M12" s="96"/>
      <c r="N12" s="95">
        <f t="shared" si="0"/>
        <v>2793.94</v>
      </c>
    </row>
    <row r="13" spans="1:14" x14ac:dyDescent="0.25">
      <c r="A13" s="101" t="s">
        <v>547</v>
      </c>
      <c r="B13" s="101"/>
      <c r="C13" s="101"/>
      <c r="D13" s="101"/>
      <c r="E13" s="101"/>
      <c r="F13" s="101"/>
      <c r="G13" s="102" t="s">
        <v>548</v>
      </c>
      <c r="H13" s="103">
        <f>SUM(H2:H12)</f>
        <v>2572.5</v>
      </c>
      <c r="I13" s="101"/>
      <c r="J13" s="104">
        <f>SUM(J2:J12)</f>
        <v>14919.61</v>
      </c>
      <c r="K13" s="105">
        <f>SUM(K2:K3)</f>
        <v>0</v>
      </c>
      <c r="L13" s="101"/>
      <c r="M13" s="102" t="s">
        <v>549</v>
      </c>
      <c r="N13" s="103">
        <f>SUM(N2:N12)</f>
        <v>14919.61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9126D-CCE9-43E8-BBBA-9B73924931CD}">
  <dimension ref="A2:E14"/>
  <sheetViews>
    <sheetView topLeftCell="C1" workbookViewId="0">
      <selection activeCell="K16" sqref="K16"/>
    </sheetView>
  </sheetViews>
  <sheetFormatPr defaultRowHeight="15" x14ac:dyDescent="0.25"/>
  <cols>
    <col min="1" max="1" width="12.42578125" bestFit="1" customWidth="1"/>
    <col min="2" max="2" width="29.5703125" customWidth="1"/>
    <col min="3" max="3" width="17.140625" customWidth="1"/>
    <col min="4" max="4" width="15.28515625" customWidth="1"/>
    <col min="5" max="5" width="38.7109375" customWidth="1"/>
  </cols>
  <sheetData>
    <row r="2" spans="1:5" ht="150" x14ac:dyDescent="0.25">
      <c r="A2" s="9" t="s">
        <v>42</v>
      </c>
      <c r="B2" s="9" t="s">
        <v>15</v>
      </c>
      <c r="C2" s="9"/>
      <c r="D2" s="10"/>
      <c r="E2" s="9"/>
    </row>
    <row r="3" spans="1:5" x14ac:dyDescent="0.25">
      <c r="A3" s="9"/>
      <c r="B3" s="1"/>
      <c r="C3" s="9"/>
      <c r="D3" s="10"/>
      <c r="E3" s="9"/>
    </row>
    <row r="4" spans="1:5" x14ac:dyDescent="0.25">
      <c r="A4" s="9"/>
      <c r="B4" s="1"/>
      <c r="C4" s="9"/>
      <c r="D4" s="10"/>
      <c r="E4" s="9"/>
    </row>
    <row r="5" spans="1:5" ht="30" x14ac:dyDescent="0.25">
      <c r="A5" s="20" t="s">
        <v>38</v>
      </c>
      <c r="B5" s="21" t="s">
        <v>25</v>
      </c>
      <c r="C5" s="20" t="s">
        <v>39</v>
      </c>
      <c r="D5" s="22" t="s">
        <v>40</v>
      </c>
      <c r="E5" s="20" t="s">
        <v>47</v>
      </c>
    </row>
    <row r="6" spans="1:5" ht="30" x14ac:dyDescent="0.25">
      <c r="A6" s="20" t="s">
        <v>165</v>
      </c>
      <c r="B6" s="11" t="s">
        <v>76</v>
      </c>
      <c r="C6" s="11" t="s">
        <v>58</v>
      </c>
      <c r="D6" s="12">
        <v>464408.83</v>
      </c>
      <c r="E6" s="20" t="s">
        <v>274</v>
      </c>
    </row>
    <row r="7" spans="1:5" ht="30" x14ac:dyDescent="0.25">
      <c r="A7" s="20" t="s">
        <v>165</v>
      </c>
      <c r="B7" s="11" t="s">
        <v>76</v>
      </c>
      <c r="C7" s="11" t="s">
        <v>58</v>
      </c>
      <c r="D7" s="12">
        <v>597410.93999999994</v>
      </c>
      <c r="E7" s="20" t="s">
        <v>274</v>
      </c>
    </row>
    <row r="8" spans="1:5" ht="30" x14ac:dyDescent="0.25">
      <c r="A8" s="20" t="s">
        <v>165</v>
      </c>
      <c r="B8" s="11" t="s">
        <v>76</v>
      </c>
      <c r="C8" s="11" t="s">
        <v>58</v>
      </c>
      <c r="D8" s="12">
        <v>221859.06</v>
      </c>
      <c r="E8" s="20" t="s">
        <v>274</v>
      </c>
    </row>
    <row r="9" spans="1:5" x14ac:dyDescent="0.25">
      <c r="A9" s="11" t="s">
        <v>63</v>
      </c>
      <c r="B9" s="11" t="s">
        <v>144</v>
      </c>
      <c r="C9" s="11" t="s">
        <v>148</v>
      </c>
      <c r="D9" s="12">
        <v>325987.78000000003</v>
      </c>
      <c r="E9" s="20" t="s">
        <v>265</v>
      </c>
    </row>
    <row r="10" spans="1:5" ht="45" x14ac:dyDescent="0.25">
      <c r="A10" s="11" t="s">
        <v>152</v>
      </c>
      <c r="B10" s="11" t="s">
        <v>153</v>
      </c>
      <c r="C10" s="11" t="s">
        <v>156</v>
      </c>
      <c r="D10" s="12">
        <v>79728.52</v>
      </c>
      <c r="E10" s="20" t="s">
        <v>166</v>
      </c>
    </row>
    <row r="11" spans="1:5" ht="30" x14ac:dyDescent="0.25">
      <c r="A11" s="11" t="s">
        <v>152</v>
      </c>
      <c r="B11" s="11" t="s">
        <v>153</v>
      </c>
      <c r="C11" s="11" t="s">
        <v>157</v>
      </c>
      <c r="D11" s="12">
        <v>38161.120000000003</v>
      </c>
      <c r="E11" s="20" t="s">
        <v>166</v>
      </c>
    </row>
    <row r="12" spans="1:5" ht="30" x14ac:dyDescent="0.25">
      <c r="A12" s="11" t="s">
        <v>152</v>
      </c>
      <c r="B12" s="11" t="s">
        <v>153</v>
      </c>
      <c r="C12" s="11" t="s">
        <v>105</v>
      </c>
      <c r="D12" s="12">
        <v>32122.97</v>
      </c>
      <c r="E12" s="20" t="s">
        <v>166</v>
      </c>
    </row>
    <row r="13" spans="1:5" x14ac:dyDescent="0.25">
      <c r="A13" s="20"/>
      <c r="B13" s="21"/>
      <c r="C13" s="20"/>
      <c r="D13" s="22"/>
      <c r="E13" s="20"/>
    </row>
    <row r="14" spans="1:5" x14ac:dyDescent="0.25">
      <c r="A14" s="18"/>
      <c r="B14" s="18"/>
      <c r="C14" s="24" t="s">
        <v>36</v>
      </c>
      <c r="D14" s="23">
        <f>SUM(D6:D13)</f>
        <v>1759679.2200000002</v>
      </c>
      <c r="E14" s="18"/>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57B09-7C55-4EBC-8DB3-D9CEF524CC8D}">
  <dimension ref="A1:E21"/>
  <sheetViews>
    <sheetView workbookViewId="0">
      <selection activeCell="E26" sqref="E26"/>
    </sheetView>
  </sheetViews>
  <sheetFormatPr defaultRowHeight="15" x14ac:dyDescent="0.25"/>
  <cols>
    <col min="1" max="1" width="20.7109375" style="2" customWidth="1"/>
    <col min="2" max="2" width="50.7109375" style="2" customWidth="1"/>
    <col min="3" max="3" width="30.5703125" style="2" customWidth="1"/>
    <col min="4" max="4" width="16" style="2" customWidth="1"/>
    <col min="5" max="5" width="37.28515625" style="2" customWidth="1"/>
  </cols>
  <sheetData>
    <row r="1" spans="1:5" ht="60" x14ac:dyDescent="0.25">
      <c r="A1" s="2" t="s">
        <v>37</v>
      </c>
      <c r="B1" s="2" t="s">
        <v>17</v>
      </c>
    </row>
    <row r="3" spans="1:5" ht="45" x14ac:dyDescent="0.25">
      <c r="B3" s="2" t="s">
        <v>18</v>
      </c>
    </row>
    <row r="5" spans="1:5" ht="30" x14ac:dyDescent="0.25">
      <c r="A5" s="25" t="s">
        <v>38</v>
      </c>
      <c r="B5" s="25" t="s">
        <v>25</v>
      </c>
      <c r="C5" s="25" t="s">
        <v>39</v>
      </c>
      <c r="D5" s="25" t="s">
        <v>40</v>
      </c>
      <c r="E5" s="25" t="s">
        <v>41</v>
      </c>
    </row>
    <row r="6" spans="1:5" x14ac:dyDescent="0.25">
      <c r="A6" s="11" t="s">
        <v>66</v>
      </c>
      <c r="B6" s="11" t="s">
        <v>67</v>
      </c>
      <c r="C6" s="11" t="s">
        <v>58</v>
      </c>
      <c r="D6" s="12">
        <v>40719.68</v>
      </c>
      <c r="E6" s="11" t="s">
        <v>58</v>
      </c>
    </row>
    <row r="7" spans="1:5" x14ac:dyDescent="0.25">
      <c r="A7" s="11" t="s">
        <v>66</v>
      </c>
      <c r="B7" s="11" t="s">
        <v>67</v>
      </c>
      <c r="C7" s="11" t="s">
        <v>58</v>
      </c>
      <c r="D7" s="12">
        <v>15803.39</v>
      </c>
      <c r="E7" s="11" t="s">
        <v>58</v>
      </c>
    </row>
    <row r="8" spans="1:5" x14ac:dyDescent="0.25">
      <c r="A8" s="11" t="s">
        <v>66</v>
      </c>
      <c r="B8" s="11" t="s">
        <v>67</v>
      </c>
      <c r="C8" s="11" t="s">
        <v>58</v>
      </c>
      <c r="D8" s="12">
        <v>32252.14</v>
      </c>
      <c r="E8" s="11" t="s">
        <v>58</v>
      </c>
    </row>
    <row r="9" spans="1:5" x14ac:dyDescent="0.25">
      <c r="A9" s="11" t="s">
        <v>66</v>
      </c>
      <c r="B9" s="11" t="s">
        <v>67</v>
      </c>
      <c r="C9" s="11" t="s">
        <v>58</v>
      </c>
      <c r="D9" s="12">
        <v>41021.24</v>
      </c>
      <c r="E9" s="11" t="s">
        <v>58</v>
      </c>
    </row>
    <row r="10" spans="1:5" x14ac:dyDescent="0.25">
      <c r="A10" s="11" t="s">
        <v>66</v>
      </c>
      <c r="B10" s="11" t="s">
        <v>67</v>
      </c>
      <c r="C10" s="11" t="s">
        <v>58</v>
      </c>
      <c r="D10" s="12">
        <v>44560.81</v>
      </c>
      <c r="E10" s="11" t="s">
        <v>58</v>
      </c>
    </row>
    <row r="11" spans="1:5" x14ac:dyDescent="0.25">
      <c r="A11" s="11" t="s">
        <v>101</v>
      </c>
      <c r="B11" s="11" t="s">
        <v>102</v>
      </c>
      <c r="C11" s="11" t="s">
        <v>100</v>
      </c>
      <c r="D11" s="12">
        <v>22224.71</v>
      </c>
      <c r="E11" s="19" t="s">
        <v>269</v>
      </c>
    </row>
    <row r="12" spans="1:5" x14ac:dyDescent="0.25">
      <c r="A12" s="11" t="s">
        <v>115</v>
      </c>
      <c r="B12" s="11" t="s">
        <v>116</v>
      </c>
      <c r="C12" s="11" t="s">
        <v>150</v>
      </c>
      <c r="D12" s="12">
        <v>17000</v>
      </c>
      <c r="E12" s="19" t="s">
        <v>269</v>
      </c>
    </row>
    <row r="13" spans="1:5" x14ac:dyDescent="0.25">
      <c r="A13" s="11" t="s">
        <v>75</v>
      </c>
      <c r="B13" s="11" t="s">
        <v>76</v>
      </c>
      <c r="C13" s="11" t="s">
        <v>58</v>
      </c>
      <c r="D13" s="12">
        <v>229647.56</v>
      </c>
      <c r="E13" s="11" t="s">
        <v>58</v>
      </c>
    </row>
    <row r="14" spans="1:5" x14ac:dyDescent="0.25">
      <c r="A14" s="11" t="s">
        <v>75</v>
      </c>
      <c r="B14" s="11" t="s">
        <v>76</v>
      </c>
      <c r="C14" s="11" t="s">
        <v>58</v>
      </c>
      <c r="D14" s="12">
        <v>141345.57</v>
      </c>
      <c r="E14" s="11" t="s">
        <v>58</v>
      </c>
    </row>
    <row r="15" spans="1:5" x14ac:dyDescent="0.25">
      <c r="A15" s="11" t="s">
        <v>75</v>
      </c>
      <c r="B15" s="11" t="s">
        <v>119</v>
      </c>
      <c r="C15" s="11" t="s">
        <v>122</v>
      </c>
      <c r="D15" s="12">
        <v>154996.84</v>
      </c>
      <c r="E15" s="19" t="s">
        <v>270</v>
      </c>
    </row>
    <row r="16" spans="1:5" x14ac:dyDescent="0.25">
      <c r="A16" s="11" t="s">
        <v>63</v>
      </c>
      <c r="B16" s="11" t="s">
        <v>144</v>
      </c>
      <c r="C16" s="11" t="s">
        <v>148</v>
      </c>
      <c r="D16" s="12">
        <v>2280</v>
      </c>
      <c r="E16" s="11" t="s">
        <v>148</v>
      </c>
    </row>
    <row r="17" spans="1:5" x14ac:dyDescent="0.25">
      <c r="A17" s="11" t="s">
        <v>63</v>
      </c>
      <c r="B17" s="11" t="s">
        <v>144</v>
      </c>
      <c r="C17" s="11" t="s">
        <v>150</v>
      </c>
      <c r="D17" s="12">
        <v>4298.04</v>
      </c>
      <c r="E17" s="19" t="s">
        <v>266</v>
      </c>
    </row>
    <row r="18" spans="1:5" x14ac:dyDescent="0.25">
      <c r="A18" s="11" t="s">
        <v>152</v>
      </c>
      <c r="B18" s="11" t="s">
        <v>153</v>
      </c>
      <c r="C18" s="11" t="s">
        <v>156</v>
      </c>
      <c r="D18" s="12">
        <v>1886</v>
      </c>
      <c r="E18" s="19" t="s">
        <v>267</v>
      </c>
    </row>
    <row r="19" spans="1:5" x14ac:dyDescent="0.25">
      <c r="A19" s="11" t="s">
        <v>89</v>
      </c>
      <c r="B19" s="11" t="s">
        <v>133</v>
      </c>
      <c r="C19" s="11" t="s">
        <v>131</v>
      </c>
      <c r="D19" s="12">
        <v>125578.37</v>
      </c>
      <c r="E19" s="19" t="s">
        <v>268</v>
      </c>
    </row>
    <row r="20" spans="1:5" x14ac:dyDescent="0.25">
      <c r="A20" s="19"/>
      <c r="B20" s="19"/>
      <c r="C20" s="19"/>
      <c r="D20" s="12"/>
      <c r="E20" s="19"/>
    </row>
    <row r="21" spans="1:5" x14ac:dyDescent="0.25">
      <c r="D21" s="38">
        <f>SUM(D6:D20)</f>
        <v>873614.35</v>
      </c>
    </row>
  </sheetData>
  <sortState xmlns:xlrd2="http://schemas.microsoft.com/office/spreadsheetml/2017/richdata2" ref="A6:E21">
    <sortCondition ref="D6:D2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Summary sheet  </vt:lpstr>
      <vt:lpstr>S106 signed 22-23</vt:lpstr>
      <vt:lpstr>completed UU's 22-23 </vt:lpstr>
      <vt:lpstr>S106 inc &amp; exp 22-23  </vt:lpstr>
      <vt:lpstr>monitoring fees </vt:lpstr>
      <vt:lpstr>S106 RAMS 22-23</vt:lpstr>
      <vt:lpstr>UU inc &amp; exp 22-23</vt:lpstr>
      <vt:lpstr>(g) allocated 22-23</vt:lpstr>
      <vt:lpstr>(h) spent 22-23</vt:lpstr>
      <vt:lpstr>maintenance contributions </vt:lpstr>
      <vt:lpstr>Sheet3</vt:lpstr>
      <vt:lpstr>Sheet2</vt:lpstr>
      <vt:lpstr>S106 monitoring</vt:lpstr>
      <vt:lpstr>maint cont held 22-23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Varney</dc:creator>
  <cp:lastModifiedBy>Jeremy Burton</cp:lastModifiedBy>
  <cp:lastPrinted>2023-07-19T13:07:23Z</cp:lastPrinted>
  <dcterms:created xsi:type="dcterms:W3CDTF">2021-08-10T08:43:47Z</dcterms:created>
  <dcterms:modified xsi:type="dcterms:W3CDTF">2023-11-30T15:43:30Z</dcterms:modified>
</cp:coreProperties>
</file>