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328"/>
  <workbookPr codeName="ThisWorkbook" defaultThemeVersion="166925"/>
  <bookViews>
    <workbookView xWindow="-108" yWindow="-108" windowWidth="23256" windowHeight="12576"/>
  </bookViews>
  <sheets>
    <sheet name="Summary sheet  " sheetId="1" r:id="rId1"/>
    <sheet name="S106 signed 23-24" sheetId="2" r:id="rId2"/>
    <sheet name="completed UU's 23-24 " sheetId="9" r:id="rId3"/>
    <sheet name="S106 inc &amp; exp 23-24  " sheetId="3" r:id="rId4"/>
    <sheet name="S106 monitoring fees 23-24" sheetId="12" r:id="rId5"/>
    <sheet name="S106 RAMS monies received 23-24" sheetId="11" r:id="rId6"/>
    <sheet name="UU GIRAMS  inc &amp; exp 23-24" sheetId="10" r:id="rId7"/>
    <sheet name="(g) allocated monies 22-23" sheetId="4" r:id="rId8"/>
    <sheet name="(h) spent 23-24" sheetId="5" r:id="rId9"/>
    <sheet name="maintenance contributions " sheetId="15" r:id="rId10"/>
    <sheet name="S106 monitoring" sheetId="7" r:id="rId11"/>
    <sheet name="maint cont held 23-24 " sheetId="6" r:id="rId12"/>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Helena Craske</author>
    <author>tc={A4885B62-BEA5-4590-9D69-6746AADC26C2}</author>
  </authors>
  <commentList>
    <comment ref="D6" authorId="0">
      <text>
        <r>
          <t/>
        </r>
        <r>
          <rPr>
            <b/>
            <sz val="9"/>
            <color indexed="81"/>
            <rFont val="Tahoma"/>
            <family val="2"/>
            <charset val="0"/>
          </rPr>
          <t>Helena Craske:</t>
        </r>
        <r>
          <rPr>
            <sz val="9"/>
            <color indexed="81"/>
            <rFont val="Tahoma"/>
            <family val="2"/>
            <charset val="0"/>
          </rPr>
          <t xml:space="preserve">
Spent on Scholars Walk</t>
        </r>
      </text>
    </comment>
    <comment ref="C8" authorId="0">
      <text>
        <r>
          <t/>
        </r>
        <r>
          <rPr>
            <b/>
            <sz val="9"/>
            <color indexed="81"/>
            <rFont val="Tahoma"/>
            <family val="2"/>
            <charset val="0"/>
          </rPr>
          <t>Helena Craske:</t>
        </r>
        <r>
          <rPr>
            <sz val="9"/>
            <color indexed="81"/>
            <rFont val="Tahoma"/>
            <family val="2"/>
            <charset val="0"/>
          </rPr>
          <t xml:space="preserve">
£3425.50 -should have been Peacock close but Matthew took from wrong account
</t>
        </r>
      </text>
    </comment>
    <comment ref="D11" authorId="0">
      <text>
        <r>
          <t/>
        </r>
        <r>
          <rPr>
            <b/>
            <sz val="9"/>
            <color indexed="81"/>
            <rFont val="Tahoma"/>
            <family val="2"/>
            <charset val="0"/>
          </rPr>
          <t>Helena Craske:</t>
        </r>
        <r>
          <rPr>
            <sz val="9"/>
            <color indexed="81"/>
            <rFont val="Tahoma"/>
            <family val="2"/>
            <charset val="0"/>
          </rPr>
          <t xml:space="preserve">
Spent on Scholars Walk &amp; Trafalgar Rd</t>
        </r>
      </text>
    </comment>
    <comment ref="C18" authorId="0">
      <text>
        <r>
          <t/>
        </r>
        <r>
          <rPr>
            <b/>
            <sz val="9"/>
            <color indexed="81"/>
            <rFont val="Tahoma"/>
            <family val="2"/>
            <charset val="0"/>
          </rPr>
          <t>Helena Craske:</t>
        </r>
        <r>
          <rPr>
            <sz val="9"/>
            <color indexed="81"/>
            <rFont val="Tahoma"/>
            <family val="2"/>
            <charset val="0"/>
          </rPr>
          <t xml:space="preserve">
£3083.40 Matthew took an amount for wet pir surfacing at Admirals Way Hethersett
</t>
        </r>
      </text>
    </comment>
    <comment ref="D18" authorId="0">
      <text>
        <r>
          <t/>
        </r>
        <r>
          <rPr>
            <b/>
            <sz val="9"/>
            <color indexed="81"/>
            <rFont val="Tahoma"/>
            <family val="2"/>
            <charset val="0"/>
          </rPr>
          <t>Helena Craske:</t>
        </r>
        <r>
          <rPr>
            <sz val="9"/>
            <color indexed="81"/>
            <rFont val="Tahoma"/>
            <family val="2"/>
            <charset val="0"/>
          </rPr>
          <t xml:space="preserve">
Lakeland Way &amp; Heather Close</t>
        </r>
      </text>
    </comment>
    <comment ref="A19" authorId="0">
      <text>
        <r>
          <t/>
        </r>
        <r>
          <rPr>
            <b/>
            <sz val="9"/>
            <color indexed="81"/>
            <rFont val="Tahoma"/>
            <family val="2"/>
            <charset val="0"/>
          </rPr>
          <t>Helena Craske:</t>
        </r>
        <r>
          <rPr>
            <sz val="9"/>
            <color indexed="81"/>
            <rFont val="Tahoma"/>
            <family val="2"/>
            <charset val="0"/>
          </rPr>
          <t xml:space="preserve">
Also Ensign Way
</t>
        </r>
      </text>
    </comment>
    <comment ref="O4" authorId="1">
      <text/>
    </comment>
  </commentList>
</comments>
</file>

<file path=xl/sharedStrings.xml><?xml version="1.0" encoding="utf-8"?>
<sst xmlns="http://schemas.openxmlformats.org/spreadsheetml/2006/main" uniqueCount="486" count="921">
  <si>
    <t xml:space="preserve">(a) </t>
  </si>
  <si>
    <t xml:space="preserve">the total amount of money to be provided under any planning obligations which were entered into during the reported year </t>
  </si>
  <si>
    <t xml:space="preserve">(b) </t>
  </si>
  <si>
    <t xml:space="preserve">the total amount of money under any obligation which was received during the reported year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</si>
  <si>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</si>
  <si>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</si>
  <si>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</si>
  <si>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</si>
  <si>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</si>
  <si>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(ii) in relation to educational facilities, the number of school places for pupils which will be provided, and the category of school at which they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</si>
  <si>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</si>
  <si>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</si>
  <si>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</si>
  <si>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</si>
  <si>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</si>
  <si>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</si>
  <si>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</si>
  <si>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in relation to money (received under planning obligations) which was spent by the authority during the reported year (including transferring it to another person to spend), summary details of </t>
  </si>
  <si>
    <t xml:space="preserve">(i) the items of infrastructure on which that money (received under planning obligations) as spent and the amount spent on each item  </t>
  </si>
  <si>
    <t xml:space="preserve">(ii) the amount of money (received under planning obligations) spent on repaying money borrowed, including any interest, with details of the items of infrastructure  which that money was used to provide (wholly or in part)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</si>
  <si>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</si>
  <si>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</si>
  <si>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</si>
  <si>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Date of S106</t>
  </si>
  <si>
    <t>Type of S106</t>
  </si>
  <si>
    <t xml:space="preserve">Address </t>
  </si>
  <si>
    <t xml:space="preserve">Application number </t>
  </si>
  <si>
    <t xml:space="preserve">COMMUTED SUMS </t>
  </si>
  <si>
    <t xml:space="preserve">Site </t>
  </si>
  <si>
    <t>Tree Belts, Higway Shrubs, Harts Farm</t>
  </si>
  <si>
    <t>Abbey Rd, Wym</t>
  </si>
  <si>
    <t>Cuckoofield Lane, Mulbarton</t>
  </si>
  <si>
    <t>Ashbrook Meadows, Diss</t>
  </si>
  <si>
    <t>Queens Hills</t>
  </si>
  <si>
    <t>Hingham Hopkins development</t>
  </si>
  <si>
    <t>Mulbarton Phase 3, Mulberry Gardens, Hopkins development</t>
  </si>
  <si>
    <t xml:space="preserve">Total </t>
  </si>
  <si>
    <t>Q 3 (h )</t>
  </si>
  <si>
    <t xml:space="preserve">Parish </t>
  </si>
  <si>
    <t xml:space="preserve">Q 3 (g) </t>
  </si>
  <si>
    <t>2011/1804</t>
  </si>
  <si>
    <t xml:space="preserve">N/A County Council responsibility </t>
  </si>
  <si>
    <t>S106</t>
  </si>
  <si>
    <t>2013/1494</t>
  </si>
  <si>
    <t xml:space="preserve">Site address </t>
  </si>
  <si>
    <t xml:space="preserve">Date of S106 </t>
  </si>
  <si>
    <t xml:space="preserve">Amount received </t>
  </si>
  <si>
    <t>Who can spend</t>
  </si>
  <si>
    <t xml:space="preserve">Amount committed </t>
  </si>
  <si>
    <t>Tharston</t>
  </si>
  <si>
    <t xml:space="preserve">AH officer </t>
  </si>
  <si>
    <t xml:space="preserve">Affordable Housing </t>
  </si>
  <si>
    <t xml:space="preserve">Loddon </t>
  </si>
  <si>
    <t xml:space="preserve">Express Plastics </t>
  </si>
  <si>
    <t>2011/1184</t>
  </si>
  <si>
    <t xml:space="preserve">Scole </t>
  </si>
  <si>
    <t>Land adj Reading rooms</t>
  </si>
  <si>
    <t>2010/1377</t>
  </si>
  <si>
    <t xml:space="preserve">Costessey </t>
  </si>
  <si>
    <t xml:space="preserve">Land north of river tudd </t>
  </si>
  <si>
    <t>2001/1435</t>
  </si>
  <si>
    <t xml:space="preserve">Forncett St Peter </t>
  </si>
  <si>
    <t xml:space="preserve">Old sale Yard </t>
  </si>
  <si>
    <t>2011/0016</t>
  </si>
  <si>
    <t xml:space="preserve">Tharston </t>
  </si>
  <si>
    <t xml:space="preserve">Chequers Road </t>
  </si>
  <si>
    <t>2010/2225</t>
  </si>
  <si>
    <t xml:space="preserve">Hethersett </t>
  </si>
  <si>
    <t>Hethersett North</t>
  </si>
  <si>
    <t>Long stratton</t>
  </si>
  <si>
    <t xml:space="preserve">Cygnet House, Swan Lane </t>
  </si>
  <si>
    <t>2013/0265</t>
  </si>
  <si>
    <t xml:space="preserve">Bracon Ash </t>
  </si>
  <si>
    <t xml:space="preserve">Long four Acres </t>
  </si>
  <si>
    <t>2017/2131</t>
  </si>
  <si>
    <t xml:space="preserve">Earsham </t>
  </si>
  <si>
    <t xml:space="preserve">School Road </t>
  </si>
  <si>
    <t>2018/1317</t>
  </si>
  <si>
    <t xml:space="preserve">Express Plastics Beccles Road </t>
  </si>
  <si>
    <t xml:space="preserve">Affordable housing </t>
  </si>
  <si>
    <t xml:space="preserve">Wymondham </t>
  </si>
  <si>
    <t xml:space="preserve">South Wymondham - area A </t>
  </si>
  <si>
    <t>2011/0505</t>
  </si>
  <si>
    <t xml:space="preserve">Pulham Market </t>
  </si>
  <si>
    <t>18/0598</t>
  </si>
  <si>
    <t xml:space="preserve">AH Officer </t>
  </si>
  <si>
    <t xml:space="preserve">Bixley </t>
  </si>
  <si>
    <t xml:space="preserve">West of West Octagon Farm, Bungay Road </t>
  </si>
  <si>
    <t>2012/0405</t>
  </si>
  <si>
    <t xml:space="preserve">Bixley Parish </t>
  </si>
  <si>
    <t xml:space="preserve">Recreational space </t>
  </si>
  <si>
    <t xml:space="preserve">Dickleburgh </t>
  </si>
  <si>
    <t>Recreational space</t>
  </si>
  <si>
    <t xml:space="preserve">Biodiversity </t>
  </si>
  <si>
    <t>Harleston</t>
  </si>
  <si>
    <t xml:space="preserve">Briar Farm, Mendham Lane </t>
  </si>
  <si>
    <t>2012/0530</t>
  </si>
  <si>
    <t xml:space="preserve">Harleston Parish </t>
  </si>
  <si>
    <t xml:space="preserve">Mendham Lane Phase 3 </t>
  </si>
  <si>
    <t>2014/0184</t>
  </si>
  <si>
    <t xml:space="preserve">Harleston Town Council </t>
  </si>
  <si>
    <t xml:space="preserve">Hempnall </t>
  </si>
  <si>
    <t>Land at Bungay road</t>
  </si>
  <si>
    <t xml:space="preserve">Hempnall Parish and Gary Howard </t>
  </si>
  <si>
    <t>Off site open space contribution</t>
  </si>
  <si>
    <t>Hingham</t>
  </si>
  <si>
    <t xml:space="preserve">Norwich Road </t>
  </si>
  <si>
    <t>2014/2322</t>
  </si>
  <si>
    <t xml:space="preserve">Hingham Parish </t>
  </si>
  <si>
    <t xml:space="preserve">Outdoor Gym equipment </t>
  </si>
  <si>
    <t xml:space="preserve">South Wym-Area B </t>
  </si>
  <si>
    <t>2012/0371</t>
  </si>
  <si>
    <t xml:space="preserve">Leisure Services </t>
  </si>
  <si>
    <t xml:space="preserve">Community Facilities </t>
  </si>
  <si>
    <t xml:space="preserve">South Wym-Area A </t>
  </si>
  <si>
    <t xml:space="preserve">Play equipment </t>
  </si>
  <si>
    <t xml:space="preserve">Play and Amenity Officer </t>
  </si>
  <si>
    <t xml:space="preserve">Harvey Lane </t>
  </si>
  <si>
    <t>2016/0482</t>
  </si>
  <si>
    <t xml:space="preserve">Play and amenity officer </t>
  </si>
  <si>
    <t xml:space="preserve">Play and Amenity officer </t>
  </si>
  <si>
    <t xml:space="preserve">Land West of Norwich Road </t>
  </si>
  <si>
    <t>7/10/16 &amp; DOV 11/6/20</t>
  </si>
  <si>
    <t>2016/0165</t>
  </si>
  <si>
    <t xml:space="preserve">Scole Parish </t>
  </si>
  <si>
    <t xml:space="preserve">Village Hall </t>
  </si>
  <si>
    <t>Stoke Holy Cross</t>
  </si>
  <si>
    <t xml:space="preserve">Land Off Hillcrest </t>
  </si>
  <si>
    <t>2012/2034</t>
  </si>
  <si>
    <t>SHX Parish</t>
  </si>
  <si>
    <t>Car Park contribution</t>
  </si>
  <si>
    <t xml:space="preserve">North Long Lane </t>
  </si>
  <si>
    <t>2013/0828</t>
  </si>
  <si>
    <t xml:space="preserve">Play area contribution </t>
  </si>
  <si>
    <t xml:space="preserve">Spooner Row </t>
  </si>
  <si>
    <t xml:space="preserve">Bunwell Road/Chapel Road </t>
  </si>
  <si>
    <t>2012/2016</t>
  </si>
  <si>
    <t xml:space="preserve">Village Hall Association </t>
  </si>
  <si>
    <t xml:space="preserve">Obligations details </t>
  </si>
  <si>
    <t>DOV</t>
  </si>
  <si>
    <t xml:space="preserve">2014/2611 </t>
  </si>
  <si>
    <t>2014/2611</t>
  </si>
  <si>
    <t xml:space="preserve">Index Linking not included in amounts due </t>
  </si>
  <si>
    <t xml:space="preserve">Don’t put in number of AH if changing AH type or DOV </t>
  </si>
  <si>
    <t>Amount held at 1/4/23</t>
  </si>
  <si>
    <t>Bramerton</t>
  </si>
  <si>
    <t xml:space="preserve">Land West of 4 Church Farm Close </t>
  </si>
  <si>
    <t>2019/1824</t>
  </si>
  <si>
    <t>2019/0864</t>
  </si>
  <si>
    <t xml:space="preserve">Land ADJ Church Farm Barns </t>
  </si>
  <si>
    <t>DOV 17/03/2021</t>
  </si>
  <si>
    <t>2008/1014</t>
  </si>
  <si>
    <t xml:space="preserve">Woodton </t>
  </si>
  <si>
    <t>West of The Street</t>
  </si>
  <si>
    <t>2020/1506</t>
  </si>
  <si>
    <t>£37,268.84`</t>
  </si>
  <si>
    <t>Purpose for spending</t>
  </si>
  <si>
    <t xml:space="preserve">Notes </t>
  </si>
  <si>
    <t xml:space="preserve">None </t>
  </si>
  <si>
    <t>£4,313,981.26 plus commuted sums amount of   £194,133.83</t>
  </si>
  <si>
    <t xml:space="preserve">Developer </t>
  </si>
  <si>
    <t xml:space="preserve">Planning reference </t>
  </si>
  <si>
    <t xml:space="preserve">Date received </t>
  </si>
  <si>
    <t>North of Yarmouth Rd. Heckingham</t>
  </si>
  <si>
    <t>F W Properties</t>
  </si>
  <si>
    <t>2022/0287</t>
  </si>
  <si>
    <t xml:space="preserve">District council monitoring fee of £600 Index Linked to be paid on commencement of the development.  </t>
  </si>
  <si>
    <t>Parish</t>
  </si>
  <si>
    <t>Planning Reference</t>
  </si>
  <si>
    <t>Signed Date</t>
  </si>
  <si>
    <t>Diss</t>
  </si>
  <si>
    <t>Denton</t>
  </si>
  <si>
    <t>Bressingham &amp; Fersfield</t>
  </si>
  <si>
    <t>Pulham Market</t>
  </si>
  <si>
    <t>Starston</t>
  </si>
  <si>
    <t>Framingham Earl</t>
  </si>
  <si>
    <t xml:space="preserve">Diss
</t>
  </si>
  <si>
    <t>Earsham</t>
  </si>
  <si>
    <t>Ditchingham</t>
  </si>
  <si>
    <t>Brooke</t>
  </si>
  <si>
    <t>Langley</t>
  </si>
  <si>
    <t>Heywood</t>
  </si>
  <si>
    <t>Loddon</t>
  </si>
  <si>
    <t>Redenhall with Harleston</t>
  </si>
  <si>
    <t>Kirstead</t>
  </si>
  <si>
    <t>Bergh Apton</t>
  </si>
  <si>
    <t>Hedenham</t>
  </si>
  <si>
    <t>Roydon</t>
  </si>
  <si>
    <t>Total</t>
  </si>
  <si>
    <t>Payment Received</t>
  </si>
  <si>
    <t>RAMS Transfer Date</t>
  </si>
  <si>
    <t>GI Sum Recevied</t>
  </si>
  <si>
    <t>GI Spent Amount</t>
  </si>
  <si>
    <t>GI Spent Date</t>
  </si>
  <si>
    <t>GI Spent Details</t>
  </si>
  <si>
    <t>GI Balance</t>
  </si>
  <si>
    <t>RAMS:</t>
  </si>
  <si>
    <t>GI:</t>
  </si>
  <si>
    <t xml:space="preserve">Date paid </t>
  </si>
  <si>
    <t>S106/parish-£4,313,981.26. S106 RAMS - £5,130.52 Maint. cont - £194,133.83 UU/RAMS - £2,572.50    UU/GI-£14,919.61</t>
  </si>
  <si>
    <t>Commuted Sums</t>
  </si>
  <si>
    <t>Site</t>
  </si>
  <si>
    <t>Capital Amounts as at 01/04/18</t>
  </si>
  <si>
    <t>2018-19 spend</t>
  </si>
  <si>
    <t>2018-19 Income</t>
  </si>
  <si>
    <t>Capital Amounts as at 01/04/19</t>
  </si>
  <si>
    <t>2019-20 spend</t>
  </si>
  <si>
    <t>Capital Amounts as at 01/04/20</t>
  </si>
  <si>
    <t>2020-21 spend</t>
  </si>
  <si>
    <t>Capital Amounts as at 01/04/21</t>
  </si>
  <si>
    <t>2021-22 spend</t>
  </si>
  <si>
    <t>Capital Amounts as at 01/04/22</t>
  </si>
  <si>
    <t>2022-23 spend</t>
  </si>
  <si>
    <t>Capital Amounts as at 01/04/23</t>
  </si>
  <si>
    <t>Frenze Hall Lane, Diss</t>
  </si>
  <si>
    <t>05/06</t>
  </si>
  <si>
    <t>Jermyn Way, Tharston</t>
  </si>
  <si>
    <t>06/07</t>
  </si>
  <si>
    <t>Muir Drive, Watton Rd, Hingham</t>
  </si>
  <si>
    <t>07/08</t>
  </si>
  <si>
    <t>Nelson Close, Harleston</t>
  </si>
  <si>
    <t>08/09</t>
  </si>
  <si>
    <t>Stuston Rd, Diss</t>
  </si>
  <si>
    <t>Trowse Development</t>
  </si>
  <si>
    <t>09/10</t>
  </si>
  <si>
    <t>Victoria Rd, Diss</t>
  </si>
  <si>
    <t>Badger Close, Harleston</t>
  </si>
  <si>
    <t>Ryfield Rd, Mulbarton</t>
  </si>
  <si>
    <t>10/11</t>
  </si>
  <si>
    <t>Poppyfields, Hethersett</t>
  </si>
  <si>
    <t>Whispering Oaks, Wymondham</t>
  </si>
  <si>
    <t>11/12</t>
  </si>
  <si>
    <t>Sancroft Sq, Harleston</t>
  </si>
  <si>
    <t>12/13</t>
  </si>
  <si>
    <t>Doune Way, Harleston</t>
  </si>
  <si>
    <t>Blackthorn Rd, Wym</t>
  </si>
  <si>
    <t>13/14</t>
  </si>
  <si>
    <t xml:space="preserve"> Framlingham Earl (summer close)</t>
  </si>
  <si>
    <t>18/19</t>
  </si>
  <si>
    <t>AH</t>
  </si>
  <si>
    <t xml:space="preserve">Amount to be paid </t>
  </si>
  <si>
    <t>Land West of Boundary Villa, Church Road, Aslacton</t>
  </si>
  <si>
    <t xml:space="preserve">2020/0493 </t>
  </si>
  <si>
    <t>1 AH and AH contribution gap</t>
  </si>
  <si>
    <t>Land North and South of Dereham Road, Easton</t>
  </si>
  <si>
    <t>AH - Plots 246 &amp; 285 (First Homes)</t>
  </si>
  <si>
    <t>High Green, Great Moulton, Norfolk, NR15</t>
  </si>
  <si>
    <t>2021/1463</t>
  </si>
  <si>
    <t>AH - Triggers for MH amended</t>
  </si>
  <si>
    <t>Only change to dates when AH land transferred to RP + when AH constructed</t>
  </si>
  <si>
    <t>Land North Of Yarmouth Road, Heckingham</t>
  </si>
  <si>
    <t>2023/0048</t>
  </si>
  <si>
    <t>Variation of Section 106 Agreement to amend the tenure of one unit of the affordable housing provision from social rent to shared ownership</t>
  </si>
  <si>
    <t>land to the east and west of the A140, Long Stratton, Norfolk</t>
  </si>
  <si>
    <t>2018/0112</t>
  </si>
  <si>
    <t>RAMS £71,954.91, Monitoring Fee £42,788.00, Skylark Mitigation £207,000.00. Bypass Contribution £4,500,000.00</t>
  </si>
  <si>
    <t>East of the A47, West of Roundhouse Way and North of the A11; and land South of the A11 to the East of the A47 and West of Cringleford (Phase 2 )</t>
  </si>
  <si>
    <t>AH - Plots 156-157, 167- 168 &amp; 171-174</t>
  </si>
  <si>
    <t>Land North of High Green,Great Moulton</t>
  </si>
  <si>
    <t>2020/0130</t>
  </si>
  <si>
    <t>AH 7 Dwellings</t>
  </si>
  <si>
    <t>06/112023</t>
  </si>
  <si>
    <t>Land West of Denmark Lane, Roydon</t>
  </si>
  <si>
    <t>2022/1976</t>
  </si>
  <si>
    <t>16 AH, Open Space, RAMS, Monitoring fee</t>
  </si>
  <si>
    <t>43 dwellings, RAMS £7,994.99, Monitoring £1,685.00</t>
  </si>
  <si>
    <t>Land East of Vinces Road, Diss</t>
  </si>
  <si>
    <t>2022/1344</t>
  </si>
  <si>
    <t>12 AH, OS, RAMS</t>
  </si>
  <si>
    <t>35 dwellings, 12AH, £62,768.35 Open space contribution,RAMS £6,507.55 monitoring fee £1,348.00</t>
  </si>
  <si>
    <t>Festival Park , Easton</t>
  </si>
  <si>
    <t>AH - changing definitions of AH for rent on 57 AH dwellings</t>
  </si>
  <si>
    <t xml:space="preserve">S106 </t>
  </si>
  <si>
    <t>Land East of Shelfanger Road &amp; West of Heywood Road, Diss</t>
  </si>
  <si>
    <t>2021/2782</t>
  </si>
  <si>
    <t xml:space="preserve">59 AH, OS, Self / custom build, RAMS, cemtery ext, Millway Green payment, travel plan, </t>
  </si>
  <si>
    <t>179 Dwellings. ( Iin.59 AH &amp; 8 self build). Cemetery land maintenance contribution £27,182.Millway Green Payment £14,575.  Monitoring Fee £3,150. Healthcare Contribution £80,730. RAMS £33,281.47</t>
  </si>
  <si>
    <t>Land West of Oil Storage Depot, Stanfield Road, Wymondham</t>
  </si>
  <si>
    <t>2023/1795</t>
  </si>
  <si>
    <t>Amends Section 33 Document planning ref 2020/2418</t>
  </si>
  <si>
    <t>Relates to Ecological Mitigation site</t>
  </si>
  <si>
    <t>Land at Markshall Farm, Markshall Lane, Markshall, Norwich, Norfolk</t>
  </si>
  <si>
    <t>2023/3401</t>
  </si>
  <si>
    <t>Norfolk Environmental Credits Limited</t>
  </si>
  <si>
    <t xml:space="preserve">Nutriant Neutrality - Annual monitoring </t>
  </si>
  <si>
    <t xml:space="preserve">Land at Wymondham Rugby Club and Land West of Elm Farm, Norwich Common, Wymondham, Norfolk  Parcel A </t>
  </si>
  <si>
    <t>2014/0799</t>
  </si>
  <si>
    <t xml:space="preserve">Open Space </t>
  </si>
  <si>
    <t xml:space="preserve">£58,960 Open Space &amp; £33,180 purchase of Open Space Land. </t>
  </si>
  <si>
    <t>Land to the East of the A47, West of Roundhouse Way &amp; North of the A11 and South of the A11to the East of the A7 &amp; West of Cringleford</t>
  </si>
  <si>
    <t>2018/2835</t>
  </si>
  <si>
    <t>AH - changing definitions of AH in respect of Eligible Hoseholds and Mortgagees</t>
  </si>
  <si>
    <t>S106 agreements signed during period 1/4/23 - 31/3/24</t>
  </si>
  <si>
    <t>AH, open space, Nutrient mitigation, primary education,travel contribution, bypass, drainage</t>
  </si>
  <si>
    <t>Notes :</t>
  </si>
  <si>
    <t xml:space="preserve">Signed GI &amp; RAMS UU's from 01/04/23 to 31/03/24 </t>
  </si>
  <si>
    <t>Planning Reference Number</t>
  </si>
  <si>
    <t>Date of UU</t>
  </si>
  <si>
    <t xml:space="preserve">RAMS Amount </t>
  </si>
  <si>
    <t>GI Amount</t>
  </si>
  <si>
    <t>2022/1995</t>
  </si>
  <si>
    <t>06.04.2023</t>
  </si>
  <si>
    <t>2022/2248</t>
  </si>
  <si>
    <t>28.04.23</t>
  </si>
  <si>
    <t>2023/0909</t>
  </si>
  <si>
    <t>06.06.23</t>
  </si>
  <si>
    <t>Winfarthing</t>
  </si>
  <si>
    <t>2023/0673</t>
  </si>
  <si>
    <t>07.06.23</t>
  </si>
  <si>
    <t>2021/1665</t>
  </si>
  <si>
    <t>13.06.23</t>
  </si>
  <si>
    <t>Thwaite</t>
  </si>
  <si>
    <t>2023/1024</t>
  </si>
  <si>
    <t>2023/0735</t>
  </si>
  <si>
    <t>19.06.23</t>
  </si>
  <si>
    <t>Gissing</t>
  </si>
  <si>
    <t>2022/0978</t>
  </si>
  <si>
    <t>27.06.23</t>
  </si>
  <si>
    <t>2022/1814</t>
  </si>
  <si>
    <t>06.07.23</t>
  </si>
  <si>
    <t>Thurton</t>
  </si>
  <si>
    <t>2023/0162</t>
  </si>
  <si>
    <t>13.07.23</t>
  </si>
  <si>
    <t>2023/1331</t>
  </si>
  <si>
    <t>19.07.23</t>
  </si>
  <si>
    <t>2023/0236</t>
  </si>
  <si>
    <t>26.07.23</t>
  </si>
  <si>
    <t>Woodton</t>
  </si>
  <si>
    <t>2022/2036</t>
  </si>
  <si>
    <t>25.07.23</t>
  </si>
  <si>
    <t>2022/1890</t>
  </si>
  <si>
    <t>28.07.23</t>
  </si>
  <si>
    <t>Aldeby</t>
  </si>
  <si>
    <t>2022/1858</t>
  </si>
  <si>
    <t>31.07.23</t>
  </si>
  <si>
    <t>2022/2177</t>
  </si>
  <si>
    <t>04.08.23</t>
  </si>
  <si>
    <t>2023/0154</t>
  </si>
  <si>
    <t>07.08.23</t>
  </si>
  <si>
    <t>2022/2371</t>
  </si>
  <si>
    <t>10.08.23</t>
  </si>
  <si>
    <t>Burgh St Peter</t>
  </si>
  <si>
    <t>2022/1844</t>
  </si>
  <si>
    <t>14.08.23</t>
  </si>
  <si>
    <t>Topcroft</t>
  </si>
  <si>
    <t>2022/1960</t>
  </si>
  <si>
    <t>2023/0161</t>
  </si>
  <si>
    <t>23.08.23</t>
  </si>
  <si>
    <t>2022/2186</t>
  </si>
  <si>
    <t>21.08.23</t>
  </si>
  <si>
    <t>Alpington</t>
  </si>
  <si>
    <t>2023/1708</t>
  </si>
  <si>
    <t>13.09.23</t>
  </si>
  <si>
    <t>Pulham St Mary</t>
  </si>
  <si>
    <t>2022/0873</t>
  </si>
  <si>
    <t>04.09.23</t>
  </si>
  <si>
    <t>2023/1719</t>
  </si>
  <si>
    <t>22.09.23</t>
  </si>
  <si>
    <t>2023/2161</t>
  </si>
  <si>
    <t>20.09.23</t>
  </si>
  <si>
    <t>Gillingham</t>
  </si>
  <si>
    <t>2022/1700</t>
  </si>
  <si>
    <t>06.10.23</t>
  </si>
  <si>
    <t>2022/1630</t>
  </si>
  <si>
    <t>02.10.23</t>
  </si>
  <si>
    <t>2022/2074</t>
  </si>
  <si>
    <t>Toft Monks</t>
  </si>
  <si>
    <t>2023/1328</t>
  </si>
  <si>
    <t>10.10.23</t>
  </si>
  <si>
    <t>2022/2280</t>
  </si>
  <si>
    <t>16.10.23</t>
  </si>
  <si>
    <t xml:space="preserve">2023/1290 </t>
  </si>
  <si>
    <t>18.10.23</t>
  </si>
  <si>
    <t>2023/0979</t>
  </si>
  <si>
    <t>23.10.23</t>
  </si>
  <si>
    <t>2023/0003</t>
  </si>
  <si>
    <t>01.11.23</t>
  </si>
  <si>
    <t>2022/0504</t>
  </si>
  <si>
    <t>09.11.2023</t>
  </si>
  <si>
    <t>Norton Subcourse</t>
  </si>
  <si>
    <t>2023/2295</t>
  </si>
  <si>
    <t>08.11.2023</t>
  </si>
  <si>
    <t>2023/2586</t>
  </si>
  <si>
    <t>15.11.23</t>
  </si>
  <si>
    <t>2020/0671</t>
  </si>
  <si>
    <t>13.11.23</t>
  </si>
  <si>
    <t>2023/2637</t>
  </si>
  <si>
    <t>23.11.23</t>
  </si>
  <si>
    <t>2023/2338</t>
  </si>
  <si>
    <t>06.12.23</t>
  </si>
  <si>
    <t>2023/2841</t>
  </si>
  <si>
    <t>12.12.23</t>
  </si>
  <si>
    <t xml:space="preserve">2022/1975 </t>
  </si>
  <si>
    <t>21.12.23</t>
  </si>
  <si>
    <t>Tivetshalls</t>
  </si>
  <si>
    <t>2023/0688</t>
  </si>
  <si>
    <t>18.12.23</t>
  </si>
  <si>
    <t>2023/2884</t>
  </si>
  <si>
    <t>08.01.24</t>
  </si>
  <si>
    <t>2023/2785</t>
  </si>
  <si>
    <t>Brockdish</t>
  </si>
  <si>
    <t>2023/2174</t>
  </si>
  <si>
    <t>15.01.24</t>
  </si>
  <si>
    <t>2023/1542</t>
  </si>
  <si>
    <t>31.01.24</t>
  </si>
  <si>
    <t>Forncett</t>
  </si>
  <si>
    <t>2023/0017</t>
  </si>
  <si>
    <t>29.01.24</t>
  </si>
  <si>
    <t>2023/3593</t>
  </si>
  <si>
    <t>06.03.24</t>
  </si>
  <si>
    <t>Bressingham</t>
  </si>
  <si>
    <t>2023/3340</t>
  </si>
  <si>
    <t>14.02.24</t>
  </si>
  <si>
    <t>2023/2912</t>
  </si>
  <si>
    <t>15.03.24</t>
  </si>
  <si>
    <t>Heyood</t>
  </si>
  <si>
    <t>2023/0384</t>
  </si>
  <si>
    <t>20.03.24</t>
  </si>
  <si>
    <t>Little Melton</t>
  </si>
  <si>
    <t>2022/1086</t>
  </si>
  <si>
    <t>28.03.24</t>
  </si>
  <si>
    <t>210.84`</t>
  </si>
  <si>
    <t>2024/0174</t>
  </si>
  <si>
    <t>25.03.24</t>
  </si>
  <si>
    <t xml:space="preserve">Note : These amounts do not include Index Linking </t>
  </si>
  <si>
    <t xml:space="preserve">S106 -£5,153,105.27
UU/RAMS-£16,814.92
UU/GI-£111,193.69 </t>
  </si>
  <si>
    <t>Amount received 23/24</t>
  </si>
  <si>
    <t>Amount spent 23/24</t>
  </si>
  <si>
    <t>Amount held at 01/04/2024 including interest</t>
  </si>
  <si>
    <t>Fieldfare Way</t>
  </si>
  <si>
    <t>2019/2546</t>
  </si>
  <si>
    <t>SNDC</t>
  </si>
  <si>
    <t>Vinces Road</t>
  </si>
  <si>
    <t xml:space="preserve">Diss </t>
  </si>
  <si>
    <t xml:space="preserve">Land to rear of Thatchers Needle PH, Park Road, Diss  </t>
  </si>
  <si>
    <t>S106 (unilateral undertaking) dated 12/11/21</t>
  </si>
  <si>
    <t>2021/0307</t>
  </si>
  <si>
    <t>Easton</t>
  </si>
  <si>
    <t xml:space="preserve">Land North of Dereham Rd. Easton </t>
  </si>
  <si>
    <t>2021/1847</t>
  </si>
  <si>
    <t>Heckingham</t>
  </si>
  <si>
    <t>North of Yarmouth Road</t>
  </si>
  <si>
    <t>South Norfolk District Council</t>
  </si>
  <si>
    <t>Land at Tattlepot Road</t>
  </si>
  <si>
    <t xml:space="preserve">GI Officer </t>
  </si>
  <si>
    <t>Crimson Development Homes</t>
  </si>
  <si>
    <t>2022/0067</t>
  </si>
  <si>
    <t xml:space="preserve">Flaghip Housing Group </t>
  </si>
  <si>
    <t>Monitoring Fees Received 2023/2024</t>
  </si>
  <si>
    <t xml:space="preserve">Land To The East Of Mendham Lane,  Harleston </t>
  </si>
  <si>
    <t>RAMS monies received 23-24</t>
  </si>
  <si>
    <t>18/08/2023</t>
  </si>
  <si>
    <t>Flagship Housing</t>
  </si>
  <si>
    <t>GIRAM UU's monies received &amp; spent - 01/04/23 to 31/03/24</t>
  </si>
  <si>
    <t>RAMS Tariff
Received</t>
  </si>
  <si>
    <t>2022/1091</t>
  </si>
  <si>
    <t>21.12.22</t>
  </si>
  <si>
    <t>2022/2025</t>
  </si>
  <si>
    <t>23.12.22</t>
  </si>
  <si>
    <t>2022/1242</t>
  </si>
  <si>
    <t>06.10.22</t>
  </si>
  <si>
    <t>Deopham and Hackford</t>
  </si>
  <si>
    <t>2022/0100</t>
  </si>
  <si>
    <t>28.09.22</t>
  </si>
  <si>
    <t>Shelfanger</t>
  </si>
  <si>
    <t>2022/0530</t>
  </si>
  <si>
    <t>29.09.22</t>
  </si>
  <si>
    <t>2022/1131</t>
  </si>
  <si>
    <t>16.03.23</t>
  </si>
  <si>
    <t>2022/1735</t>
  </si>
  <si>
    <t>23.03.23</t>
  </si>
  <si>
    <t>Bedingham</t>
  </si>
  <si>
    <t>2022/0885</t>
  </si>
  <si>
    <t>31.10.22</t>
  </si>
  <si>
    <t xml:space="preserve">
09.12.24</t>
  </si>
  <si>
    <t xml:space="preserve"> 05.03.24</t>
  </si>
  <si>
    <t xml:space="preserve">S106/Parish-£502,070.34  S106/monitoring-£4,851.47 S106/RAMS-£104,576.64 UU/RAMS- £5,356.07       UU/GI-£34,653.96  </t>
  </si>
  <si>
    <t xml:space="preserve">Off site open space </t>
  </si>
  <si>
    <t>2023-24 spend</t>
  </si>
  <si>
    <t>Capital Amounts as at 01/04/24</t>
  </si>
  <si>
    <r>
      <t/>
    </r>
    <r>
      <rPr>
        <sz val="11"/>
        <rFont val="Calibri"/>
        <family val="2"/>
        <charset val="0"/>
        <scheme val="minor"/>
      </rPr>
      <t>S106 parish spending -£1,309,871.74</t>
    </r>
    <r>
      <rPr>
        <sz val="11"/>
        <color rgb="FFFF0000"/>
        <rFont val="Calibri"/>
        <family val="2"/>
        <charset val="0"/>
        <scheme val="minor"/>
      </rPr>
      <t xml:space="preserve"> </t>
    </r>
    <r>
      <rPr>
        <sz val="11"/>
        <rFont val="Calibri"/>
        <family val="2"/>
        <charset val="0"/>
        <scheme val="minor"/>
      </rPr>
      <t>+ S106  monitoring- £4,851.47
GI &amp; RAMS - £0.00</t>
    </r>
  </si>
  <si>
    <t xml:space="preserve">see separate sheet - £1,005,862.31 allocated </t>
  </si>
  <si>
    <t xml:space="preserve">Total £1,309,871.74 see separate sheet on tab Q3 (h) for breakdown </t>
  </si>
  <si>
    <t>Amount held as at 31/3/24</t>
  </si>
  <si>
    <t>S106 Infrastructure Funding Statement 2023-2024</t>
  </si>
  <si>
    <t>Held @ 01.04.23 = £3,777,759.26 - amount committed @ 31.03.24 = £961,311.64</t>
  </si>
</sst>
</file>

<file path=xl/styles.xml><?xml version="1.0" encoding="utf-8"?>
<styleSheet xmlns:mc="http://schemas.openxmlformats.org/markup-compatibility/2006" xmlns:x14ac="http://schemas.microsoft.com/office/spreadsheetml/2009/9/ac" xmlns="http://schemas.openxmlformats.org/spreadsheetml/2006/main" mc:Ignorable="x14ac">
  <numFmts count="7">
    <numFmt numFmtId="8" formatCode="&quot;£&quot;#,##0.00;[Red]\-&quot;£&quot;#,##0.00"/>
    <numFmt numFmtId="42" formatCode="_-&quot;£&quot;* #,##0_-;\-&quot;£&quot;* #,##0_-;_-&quot;£&quot;* &quot;-&quot;_-;_-@_-"/>
    <numFmt numFmtId="43" formatCode="_-* #,##0.00_-;\-* #,##0.00_-;_-* &quot;-&quot;??_-;_-@_-"/>
    <numFmt numFmtId="164" formatCode="&quot;£&quot;#,##0.00"/>
    <numFmt numFmtId="165" formatCode="&quot;£&quot;#,##0"/>
    <numFmt numFmtId="166" formatCode="dd/mm/yy;@"/>
    <numFmt numFmtId="167" formatCode="dd/mm/yyyy;@"/>
  </numFmts>
  <fonts count="14">
    <font>
      <sz val="11"/>
      <color theme="1"/>
      <name val="Calibri"/>
      <family val="2"/>
      <charset val="0"/>
      <scheme val="minor"/>
    </font>
    <font>
      <b/>
      <sz val="11"/>
      <color theme="1"/>
      <name val="Calibri"/>
      <family val="2"/>
      <charset val="0"/>
      <scheme val="minor"/>
    </font>
    <font>
      <sz val="11"/>
      <color rgb="FFFF0000"/>
      <name val="Calibri"/>
      <family val="2"/>
      <charset val="0"/>
      <scheme val="minor"/>
    </font>
    <font>
      <sz val="11"/>
      <name val="Calibri"/>
      <family val="2"/>
      <charset val="0"/>
      <scheme val="minor"/>
    </font>
    <font>
      <sz val="11"/>
      <color theme="1"/>
      <name val="Calibri"/>
      <family val="2"/>
      <charset val="0"/>
      <scheme val="minor"/>
    </font>
    <font>
      <b/>
      <sz val="10"/>
      <color theme="1"/>
      <name val="Calibri"/>
      <family val="2"/>
      <charset val="0"/>
      <scheme val="minor"/>
    </font>
    <font>
      <sz val="10"/>
      <color theme="1"/>
      <name val="Calibri"/>
      <family val="2"/>
      <charset val="0"/>
      <scheme val="minor"/>
    </font>
    <font>
      <b/>
      <u val="single"/>
      <sz val="11"/>
      <color theme="1"/>
      <name val="Calibri"/>
      <family val="2"/>
      <charset val="0"/>
      <scheme val="minor"/>
    </font>
    <font>
      <b/>
      <sz val="9"/>
      <color indexed="81"/>
      <name val="Tahoma"/>
      <family val="2"/>
      <charset val="0"/>
    </font>
    <font>
      <sz val="9"/>
      <color indexed="81"/>
      <name val="Tahoma"/>
      <family val="2"/>
      <charset val="0"/>
    </font>
    <font>
      <sz val="8"/>
      <color theme="1"/>
      <name val="Calibri"/>
      <family val="2"/>
      <charset val="0"/>
      <scheme val="minor"/>
    </font>
    <font>
      <b/>
      <sz val="11"/>
      <name val="Calibri"/>
      <family val="2"/>
      <charset val="0"/>
      <scheme val="minor"/>
    </font>
    <font>
      <sz val="11"/>
      <color rgb="FF9C5700"/>
      <name val="Calibri"/>
      <family val="2"/>
      <charset val="0"/>
      <scheme val="minor"/>
    </font>
    <font>
      <b/>
      <sz val="10"/>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rgb="FFFFEB9C"/>
        <bgColor indexed="65"/>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xf numFmtId="43" fontId="0" fillId="0" borderId="0" applyAlignment="0" applyBorder="0" applyFont="0" applyFill="0" applyProtection="0"/>
    <xf numFmtId="0" fontId="12" fillId="2" borderId="0" applyAlignment="0" applyBorder="0" applyNumberFormat="0" applyProtection="0"/>
  </cellStyleXfs>
  <cellXfs>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vertical="top"/>
    </xf>
    <xf numFmtId="49" fontId="0" fillId="0" borderId="0" xfId="0" applyAlignment="1" applyNumberFormat="1">
      <alignment horizontal="left" vertical="top"/>
    </xf>
    <xf numFmtId="164" fontId="0" fillId="0" borderId="0" xfId="0" applyNumberFormat="1"/>
    <xf numFmtId="0" fontId="0" fillId="0" borderId="0" xfId="0" applyAlignment="1">
      <alignment vertical="top" wrapText="1"/>
    </xf>
    <xf numFmtId="164" fontId="0" fillId="0" borderId="0" xfId="0" applyAlignment="1" applyNumberFormat="1">
      <alignment vertical="top" wrapText="1"/>
    </xf>
    <xf numFmtId="0" fontId="0" fillId="0" borderId="1" xfId="0" applyAlignment="1" applyBorder="1">
      <alignment horizontal="left" vertical="top" wrapText="1"/>
    </xf>
    <xf numFmtId="164" fontId="0" fillId="0" borderId="1" xfId="0" applyAlignment="1" applyBorder="1" applyNumberFormat="1">
      <alignment horizontal="left" vertical="top" wrapText="1"/>
    </xf>
    <xf numFmtId="14" fontId="0" fillId="0" borderId="1" xfId="0" applyAlignment="1" applyBorder="1" applyNumberFormat="1">
      <alignment horizontal="left" vertical="top" wrapText="1"/>
    </xf>
    <xf numFmtId="0" fontId="0" fillId="0" borderId="2" xfId="0" applyAlignment="1" applyBorder="1" applyFill="1">
      <alignment wrapText="1"/>
    </xf>
    <xf numFmtId="0" fontId="0" fillId="0" borderId="0" xfId="0" applyAlignment="1" applyFill="1">
      <alignment horizontal="left" vertical="top"/>
    </xf>
    <xf numFmtId="0" fontId="0" fillId="0" borderId="0" xfId="0" applyAlignment="1" applyFill="1">
      <alignment horizontal="left" vertical="top" wrapText="1"/>
    </xf>
    <xf numFmtId="0" fontId="0" fillId="0" borderId="0" xfId="0" applyFill="1"/>
    <xf numFmtId="0" fontId="0" fillId="0" borderId="1" xfId="0" applyAlignment="1" applyBorder="1" applyFill="1">
      <alignment wrapText="1"/>
    </xf>
    <xf numFmtId="0" fontId="0" fillId="0" borderId="1" xfId="0" applyAlignment="1" applyBorder="1">
      <alignment vertical="top" wrapText="1"/>
    </xf>
    <xf numFmtId="0" fontId="0" fillId="0" borderId="0" xfId="0" applyAlignment="1" applyFill="1">
      <alignment wrapText="1"/>
    </xf>
    <xf numFmtId="164" fontId="0" fillId="0" borderId="1" xfId="0" applyAlignment="1" applyBorder="1" applyNumberFormat="1" applyFill="1">
      <alignment wrapText="1"/>
    </xf>
    <xf numFmtId="164" fontId="0" fillId="0" borderId="1" xfId="0" applyBorder="1" applyNumberFormat="1" applyFill="1"/>
    <xf numFmtId="14" fontId="0" fillId="0" borderId="0" xfId="0" applyAlignment="1" applyBorder="1" applyNumberFormat="1" applyFill="1">
      <alignment wrapText="1"/>
    </xf>
    <xf numFmtId="0" fontId="0" fillId="0" borderId="0" xfId="0" applyAlignment="1" applyBorder="1" applyFill="1">
      <alignment wrapText="1"/>
    </xf>
    <xf numFmtId="0" fontId="0" fillId="0" borderId="0" xfId="0" applyBorder="1" applyFill="1"/>
    <xf numFmtId="165" fontId="0" fillId="0" borderId="0" xfId="0" applyNumberFormat="1" applyFill="1"/>
    <xf numFmtId="165" fontId="0" fillId="0" borderId="0" xfId="0" applyAlignment="1" applyBorder="1" applyNumberFormat="1" applyFill="1">
      <alignment wrapText="1"/>
    </xf>
    <xf numFmtId="165" fontId="0" fillId="0" borderId="0" xfId="0" applyNumberFormat="1"/>
    <xf numFmtId="14" fontId="0" fillId="0" borderId="0" xfId="0" applyAlignment="1" applyNumberFormat="1">
      <alignment wrapText="1"/>
    </xf>
    <xf numFmtId="0" fontId="0" fillId="0" borderId="1" xfId="0" applyAlignment="1" applyBorder="1">
      <alignment wrapText="1"/>
    </xf>
    <xf numFmtId="14" fontId="0" fillId="0" borderId="0" xfId="0" applyAlignment="1" applyBorder="1" applyFont="1" applyNumberFormat="1" applyFill="1">
      <alignment wrapText="1"/>
    </xf>
    <xf numFmtId="0" fontId="0" fillId="0" borderId="0" xfId="0" applyAlignment="1" applyBorder="1" applyFont="1" applyFill="1">
      <alignment wrapText="1"/>
    </xf>
    <xf numFmtId="165" fontId="0" fillId="0" borderId="0" xfId="0" applyAlignment="1" applyBorder="1" applyFont="1" applyNumberFormat="1" applyFill="1">
      <alignment wrapText="1"/>
    </xf>
    <xf numFmtId="0" fontId="0" fillId="0" borderId="1" xfId="0" applyBorder="1"/>
    <xf numFmtId="14" fontId="0" fillId="0" borderId="1" xfId="0" applyAlignment="1" applyBorder="1" applyNumberFormat="1">
      <alignment vertical="center"/>
    </xf>
    <xf numFmtId="164" fontId="0" fillId="0" borderId="1" xfId="1" applyAlignment="1" applyBorder="1" applyFont="1" applyNumberFormat="1" applyFill="1">
      <alignment horizontal="right"/>
    </xf>
    <xf numFmtId="14" fontId="0" fillId="0" borderId="1" xfId="0" applyBorder="1" applyNumberFormat="1"/>
    <xf numFmtId="0" fontId="0" fillId="0" borderId="1" xfId="0" applyAlignment="1" applyBorder="1">
      <alignment vertical="center"/>
    </xf>
    <xf numFmtId="164" fontId="0" fillId="0" borderId="1" xfId="0" applyBorder="1" applyNumberFormat="1"/>
    <xf numFmtId="0" fontId="6" fillId="0" borderId="1" xfId="0" applyAlignment="1" applyBorder="1" applyFont="1">
      <alignment horizontal="center" vertical="top"/>
    </xf>
    <xf numFmtId="0" fontId="6" fillId="0" borderId="1" xfId="0" applyAlignment="1" applyBorder="1" applyFont="1">
      <alignment horizontal="center" vertical="top" wrapText="1"/>
    </xf>
    <xf numFmtId="0" fontId="6" fillId="0" borderId="1" xfId="0" applyAlignment="1" applyBorder="1" applyFont="1">
      <alignment horizontal="center" vertical="center" wrapText="1"/>
    </xf>
    <xf numFmtId="166" fontId="6" fillId="0" borderId="1" xfId="0" applyAlignment="1" applyBorder="1" applyFont="1" applyNumberFormat="1">
      <alignment horizontal="center" vertical="top" wrapText="1"/>
    </xf>
    <xf numFmtId="0" fontId="1" fillId="0" borderId="1" xfId="0" applyAlignment="1" applyBorder="1" applyFont="1" applyFill="1">
      <alignment horizontal="center"/>
    </xf>
    <xf numFmtId="0" fontId="0" fillId="0" borderId="1" xfId="0" applyAlignment="1" applyBorder="1" applyFill="1">
      <alignment horizontal="center"/>
    </xf>
    <xf numFmtId="0" fontId="1" fillId="0" borderId="1" xfId="0" applyBorder="1" applyFont="1" applyFill="1"/>
    <xf numFmtId="0" fontId="0" fillId="0" borderId="1" xfId="0" applyBorder="1" applyFill="1"/>
    <xf numFmtId="43" fontId="0" fillId="0" borderId="0" xfId="1" applyFont="1" applyNumberFormat="1" applyFill="1"/>
    <xf numFmtId="0" fontId="7" fillId="0" borderId="0" xfId="0" applyFont="1" applyFill="1"/>
    <xf numFmtId="0" fontId="1" fillId="0" borderId="0" xfId="0" applyAlignment="1" applyFont="1" applyFill="1">
      <alignment horizontal="center" vertical="center"/>
    </xf>
    <xf numFmtId="43" fontId="1" fillId="0" borderId="0" xfId="1" applyAlignment="1" applyFont="1" applyNumberFormat="1" applyFill="1">
      <alignment horizontal="center" vertical="center" wrapText="1"/>
    </xf>
    <xf numFmtId="16" fontId="0" fillId="0" borderId="0" xfId="0" applyNumberFormat="1" applyFill="1" quotePrefix="1"/>
    <xf numFmtId="43" fontId="0" fillId="0" borderId="0" xfId="0" applyNumberFormat="1" applyFill="1"/>
    <xf numFmtId="0" fontId="0" fillId="0" borderId="0" xfId="0" applyFill="1" quotePrefix="1"/>
    <xf numFmtId="43" fontId="1" fillId="0" borderId="3" xfId="1" applyBorder="1" applyFont="1" applyNumberFormat="1" applyFill="1"/>
    <xf numFmtId="0" fontId="2" fillId="0" borderId="0" xfId="0" applyFont="1"/>
    <xf numFmtId="0" fontId="2" fillId="0" borderId="0" xfId="0" applyAlignment="1" applyFont="1">
      <alignment horizontal="left" vertical="top" wrapText="1"/>
    </xf>
    <xf numFmtId="0" fontId="2" fillId="0" borderId="0" xfId="0" applyAlignment="1" applyFont="1" applyFill="1">
      <alignment horizontal="left" vertical="top"/>
    </xf>
    <xf numFmtId="0" fontId="2" fillId="0" borderId="0" xfId="0" applyAlignment="1" applyFont="1">
      <alignment horizontal="left" vertical="top"/>
    </xf>
    <xf numFmtId="165" fontId="2" fillId="0" borderId="0" xfId="0" applyAlignment="1" applyBorder="1" applyFont="1" applyNumberFormat="1" applyFill="1">
      <alignment wrapText="1"/>
    </xf>
    <xf numFmtId="0" fontId="2" fillId="0" borderId="0" xfId="0" applyAlignment="1" applyBorder="1" applyFont="1" applyFill="1">
      <alignment wrapText="1"/>
    </xf>
    <xf numFmtId="0" fontId="0" fillId="0" borderId="1" xfId="0" applyAlignment="1" applyBorder="1">
      <alignment horizontal="center" vertical="top" wrapText="1"/>
    </xf>
    <xf numFmtId="0" fontId="0" fillId="0" borderId="4" xfId="0" applyAlignment="1" applyBorder="1">
      <alignment vertical="top" wrapText="1"/>
    </xf>
    <xf numFmtId="14" fontId="0" fillId="0" borderId="1" xfId="0" applyAlignment="1" applyBorder="1" applyNumberFormat="1">
      <alignment horizontal="center" vertical="top" wrapText="1"/>
    </xf>
    <xf numFmtId="0" fontId="10" fillId="0" borderId="1" xfId="0" applyAlignment="1" applyBorder="1" applyFont="1">
      <alignment horizontal="center" vertical="top" wrapText="1"/>
    </xf>
    <xf numFmtId="0" fontId="1" fillId="0" borderId="5" xfId="0" applyAlignment="1" applyBorder="1" applyFont="1">
      <alignment vertical="top" wrapText="1"/>
    </xf>
    <xf numFmtId="0" fontId="1" fillId="0" borderId="1" xfId="0" applyAlignment="1" applyBorder="1" applyFont="1">
      <alignment horizontal="center" vertical="top" wrapText="1"/>
    </xf>
    <xf numFmtId="0" fontId="1" fillId="0" borderId="1" xfId="0" applyAlignment="1" applyBorder="1" applyFont="1">
      <alignment vertical="top" wrapText="1"/>
    </xf>
    <xf numFmtId="0" fontId="1" fillId="0" borderId="4" xfId="0" applyAlignment="1" applyBorder="1" applyFont="1">
      <alignment vertical="top" wrapText="1"/>
    </xf>
    <xf numFmtId="42" fontId="0" fillId="0" borderId="0" xfId="0" applyNumberFormat="1" applyFill="1"/>
    <xf numFmtId="43" fontId="0" fillId="0" borderId="0" xfId="0" applyAlignment="1" applyBorder="1" applyFont="1" applyNumberFormat="1" applyFill="1">
      <alignment wrapText="1"/>
    </xf>
    <xf numFmtId="0" fontId="1" fillId="0" borderId="6" xfId="0" applyAlignment="1" applyBorder="1" applyFont="1" applyFill="1"/>
    <xf numFmtId="0" fontId="1" fillId="0" borderId="7" xfId="0" applyAlignment="1" applyBorder="1" applyFont="1" applyFill="1"/>
    <xf numFmtId="0" fontId="0" fillId="0" borderId="7" xfId="0" applyBorder="1" applyFont="1" applyFill="1"/>
    <xf numFmtId="0" fontId="0" fillId="0" borderId="8" xfId="0" applyBorder="1" applyFill="1"/>
    <xf numFmtId="14" fontId="0" fillId="0" borderId="5" xfId="0" applyAlignment="1" applyBorder="1" applyNumberFormat="1">
      <alignment horizontal="center" vertical="top" wrapText="1"/>
    </xf>
    <xf numFmtId="0" fontId="0" fillId="0" borderId="5" xfId="0" applyAlignment="1" applyBorder="1">
      <alignment horizontal="center" vertical="top" wrapText="1"/>
    </xf>
    <xf numFmtId="14" fontId="0" fillId="0" borderId="9" xfId="0" applyAlignment="1" applyBorder="1" applyNumberFormat="1">
      <alignment horizontal="center" vertical="top" wrapText="1"/>
    </xf>
    <xf numFmtId="0" fontId="0" fillId="0" borderId="10" xfId="0" applyAlignment="1" applyBorder="1">
      <alignment horizontal="center" vertical="top" wrapText="1"/>
    </xf>
    <xf numFmtId="0" fontId="0" fillId="0" borderId="10" xfId="0" applyAlignment="1" applyBorder="1">
      <alignment vertical="top" wrapText="1"/>
    </xf>
    <xf numFmtId="0" fontId="0" fillId="0" borderId="11" xfId="0" applyAlignment="1" applyBorder="1">
      <alignment vertical="top" wrapText="1"/>
    </xf>
    <xf numFmtId="0" fontId="3" fillId="0" borderId="0" xfId="0" applyAlignment="1" applyBorder="1" applyFont="1" applyNumberFormat="1" applyFill="1">
      <alignment horizontal="center" wrapText="1"/>
    </xf>
    <xf numFmtId="8" fontId="3" fillId="0" borderId="0" xfId="0" applyAlignment="1" applyBorder="1" applyFont="1" applyNumberFormat="1" applyFill="1">
      <alignment horizontal="center" wrapText="1"/>
    </xf>
    <xf numFmtId="0" fontId="11" fillId="0" borderId="0" xfId="0" applyFont="1"/>
    <xf numFmtId="0" fontId="0" fillId="0" borderId="12" xfId="0" applyAlignment="1" applyBorder="1">
      <alignment horizontal="left"/>
    </xf>
    <xf numFmtId="0" fontId="0" fillId="0" borderId="13" xfId="0" applyAlignment="1" applyBorder="1">
      <alignment horizontal="center" wrapText="1"/>
    </xf>
    <xf numFmtId="0" fontId="0" fillId="0" borderId="12" xfId="0" applyAlignment="1" applyBorder="1">
      <alignment horizontal="center"/>
    </xf>
    <xf numFmtId="0" fontId="0" fillId="0" borderId="12" xfId="0" applyAlignment="1" applyBorder="1">
      <alignment horizontal="center" wrapText="1"/>
    </xf>
    <xf numFmtId="0" fontId="0" fillId="0" borderId="14" xfId="0" applyAlignment="1" applyBorder="1">
      <alignment horizontal="center"/>
    </xf>
    <xf numFmtId="0" fontId="6" fillId="0" borderId="1" xfId="0" applyAlignment="1" applyBorder="1" applyFont="1">
      <alignment horizontal="left" vertical="top" wrapText="1"/>
    </xf>
    <xf numFmtId="164" fontId="6" fillId="0" borderId="1" xfId="0" applyAlignment="1" applyBorder="1" applyFont="1" applyNumberFormat="1">
      <alignment horizontal="center" vertical="top" wrapText="1"/>
    </xf>
    <xf numFmtId="164" fontId="6" fillId="0" borderId="4" xfId="0" applyAlignment="1" applyBorder="1" applyFont="1" applyNumberFormat="1">
      <alignment horizontal="center" vertical="top" wrapText="1"/>
    </xf>
    <xf numFmtId="0" fontId="6" fillId="0" borderId="1" xfId="0" applyAlignment="1" applyBorder="1" applyFont="1">
      <alignment horizontal="center" vertical="center"/>
    </xf>
    <xf numFmtId="14" fontId="6" fillId="0" borderId="1" xfId="0" applyAlignment="1" applyBorder="1" applyFont="1" applyNumberFormat="1">
      <alignment horizontal="center" vertical="top"/>
    </xf>
    <xf numFmtId="164" fontId="6" fillId="0" borderId="4" xfId="0" applyAlignment="1" applyBorder="1" applyFont="1" applyNumberFormat="1">
      <alignment horizontal="center" wrapText="1"/>
    </xf>
    <xf numFmtId="164" fontId="6" fillId="0" borderId="1" xfId="0" applyAlignment="1" applyBorder="1" applyFont="1" applyNumberFormat="1">
      <alignment horizontal="center" wrapText="1"/>
    </xf>
    <xf numFmtId="164" fontId="6" fillId="0" borderId="1" xfId="0" applyAlignment="1" applyBorder="1" applyFont="1" applyNumberFormat="1">
      <alignment horizontal="center" vertical="top"/>
    </xf>
    <xf numFmtId="164" fontId="6" fillId="0" borderId="4" xfId="0" applyAlignment="1" applyBorder="1" applyFont="1" applyNumberFormat="1">
      <alignment horizontal="center" vertical="top"/>
    </xf>
    <xf numFmtId="0" fontId="6" fillId="0" borderId="1" xfId="0" applyAlignment="1" applyBorder="1" applyFont="1">
      <alignment horizontal="left" vertical="center" wrapText="1"/>
    </xf>
    <xf numFmtId="0" fontId="6" fillId="0" borderId="1" xfId="0" applyAlignment="1" applyBorder="1" applyFont="1">
      <alignment horizontal="left" vertical="center"/>
    </xf>
    <xf numFmtId="0" fontId="6" fillId="0" borderId="1" xfId="0" applyAlignment="1" applyBorder="1" applyFont="1">
      <alignment horizontal="left" vertical="top"/>
    </xf>
    <xf numFmtId="0" fontId="6" fillId="0" borderId="10" xfId="0" applyAlignment="1" applyBorder="1" applyFont="1">
      <alignment horizontal="left" vertical="top"/>
    </xf>
    <xf numFmtId="0" fontId="6" fillId="0" borderId="10" xfId="0" applyAlignment="1" applyBorder="1" applyFont="1">
      <alignment horizontal="center" vertical="top"/>
    </xf>
    <xf numFmtId="164" fontId="5" fillId="0" borderId="10" xfId="0" applyAlignment="1" applyBorder="1" applyFont="1" applyNumberFormat="1">
      <alignment horizontal="center" vertical="top"/>
    </xf>
    <xf numFmtId="164" fontId="5" fillId="0" borderId="11" xfId="0" applyAlignment="1" applyBorder="1" applyFont="1" applyNumberFormat="1">
      <alignment horizontal="center" vertical="top"/>
    </xf>
    <xf numFmtId="0" fontId="6" fillId="0" borderId="0" xfId="0" applyAlignment="1" applyFont="1">
      <alignment horizontal="center" vertical="top"/>
    </xf>
    <xf numFmtId="0" fontId="3" fillId="0" borderId="0" xfId="0" applyAlignment="1" applyFont="1" applyFill="1">
      <alignment horizontal="left" vertical="top" wrapText="1"/>
    </xf>
    <xf numFmtId="164" fontId="3" fillId="0" borderId="0" xfId="0" applyAlignment="1" applyFont="1" applyNumberFormat="1" applyFill="1">
      <alignment horizontal="left" vertical="top" wrapText="1"/>
    </xf>
    <xf numFmtId="0" fontId="1" fillId="0" borderId="13" xfId="0" applyAlignment="1" applyBorder="1" applyFont="1">
      <alignment horizontal="left" vertical="top" wrapText="1"/>
    </xf>
    <xf numFmtId="0" fontId="1" fillId="0" borderId="12" xfId="0" applyAlignment="1" applyBorder="1" applyFont="1">
      <alignment horizontal="left" vertical="top" wrapText="1"/>
    </xf>
    <xf numFmtId="164" fontId="1" fillId="0" borderId="12" xfId="0" applyAlignment="1" applyBorder="1" applyFont="1" applyNumberFormat="1">
      <alignment horizontal="left" vertical="top" wrapText="1"/>
    </xf>
    <xf numFmtId="164" fontId="1" fillId="0" borderId="14" xfId="0" applyAlignment="1" applyBorder="1" applyFont="1" applyNumberFormat="1">
      <alignment horizontal="left" vertical="top" wrapText="1"/>
    </xf>
    <xf numFmtId="0" fontId="0" fillId="0" borderId="5" xfId="0" applyAlignment="1" applyBorder="1">
      <alignment horizontal="left" vertical="top" wrapText="1"/>
    </xf>
    <xf numFmtId="164" fontId="0" fillId="0" borderId="4" xfId="0" applyAlignment="1" applyBorder="1" applyNumberFormat="1">
      <alignment horizontal="left" vertical="top" wrapText="1"/>
    </xf>
    <xf numFmtId="0" fontId="0" fillId="0" borderId="1" xfId="0" applyAlignment="1" applyBorder="1">
      <alignment vertical="center" wrapText="1"/>
    </xf>
    <xf numFmtId="14" fontId="0" fillId="0" borderId="1" xfId="0" applyAlignment="1" applyBorder="1" applyNumberFormat="1">
      <alignment vertical="center" wrapText="1"/>
    </xf>
    <xf numFmtId="0" fontId="0" fillId="0" borderId="0" xfId="0" applyAlignment="1">
      <alignment horizontal="left" vertical="top" wrapText="1"/>
    </xf>
    <xf numFmtId="0" fontId="1" fillId="0" borderId="9" xfId="0" applyAlignment="1" applyBorder="1" applyFont="1">
      <alignment wrapText="1"/>
    </xf>
    <xf numFmtId="0" fontId="0" fillId="0" borderId="10" xfId="0" applyAlignment="1" applyBorder="1">
      <alignment wrapText="1"/>
    </xf>
    <xf numFmtId="164" fontId="0" fillId="0" borderId="10" xfId="0" applyAlignment="1" applyBorder="1" applyNumberFormat="1">
      <alignment wrapText="1"/>
    </xf>
    <xf numFmtId="164" fontId="1" fillId="0" borderId="10" xfId="0" applyAlignment="1" applyBorder="1" applyFont="1" applyNumberFormat="1">
      <alignment wrapText="1"/>
    </xf>
    <xf numFmtId="164" fontId="1" fillId="0" borderId="11" xfId="0" applyAlignment="1" applyBorder="1" applyFont="1" applyNumberFormat="1">
      <alignment wrapText="1"/>
    </xf>
    <xf numFmtId="0" fontId="0" fillId="0" borderId="1" xfId="0" applyAlignment="1" applyBorder="1">
      <alignment horizontal="center"/>
    </xf>
    <xf numFmtId="0" fontId="0" fillId="0" borderId="0" xfId="0" applyAlignment="1">
      <alignment horizontal="center"/>
    </xf>
    <xf numFmtId="164" fontId="0" fillId="0" borderId="1" xfId="1" applyAlignment="1" applyBorder="1" applyFont="1" applyNumberFormat="1" applyFill="1">
      <alignment horizontal="center"/>
    </xf>
    <xf numFmtId="14" fontId="0" fillId="0" borderId="1" xfId="0" applyAlignment="1" applyBorder="1" applyNumberFormat="1">
      <alignment horizontal="center"/>
    </xf>
    <xf numFmtId="0" fontId="0" fillId="0" borderId="15" xfId="0" applyAlignment="1" applyBorder="1">
      <alignment horizontal="center"/>
    </xf>
    <xf numFmtId="164" fontId="0" fillId="0" borderId="15" xfId="1" applyAlignment="1" applyBorder="1" applyFont="1" applyNumberFormat="1" applyFill="1">
      <alignment horizontal="center"/>
    </xf>
    <xf numFmtId="14" fontId="0" fillId="0" borderId="15" xfId="0" applyAlignment="1" applyBorder="1" applyNumberFormat="1">
      <alignment horizontal="center"/>
    </xf>
    <xf numFmtId="167" fontId="0" fillId="0" borderId="0" xfId="0" applyAlignment="1" applyNumberFormat="1">
      <alignment horizontal="center"/>
    </xf>
    <xf numFmtId="167" fontId="0" fillId="0" borderId="1" xfId="0" applyAlignment="1" applyBorder="1" applyNumberFormat="1">
      <alignment horizontal="center"/>
    </xf>
    <xf numFmtId="164" fontId="0" fillId="0" borderId="1" xfId="0" applyAlignment="1" applyBorder="1" applyNumberFormat="1">
      <alignment horizontal="center"/>
    </xf>
    <xf numFmtId="0" fontId="0" fillId="0" borderId="1" xfId="0" applyAlignment="1" applyBorder="1" applyFill="1">
      <alignment horizontal="left"/>
    </xf>
    <xf numFmtId="0" fontId="1" fillId="0" borderId="1" xfId="0" applyAlignment="1" applyBorder="1" applyFont="1">
      <alignment horizontal="center"/>
    </xf>
    <xf numFmtId="164" fontId="1" fillId="0" borderId="1" xfId="0" applyAlignment="1" applyBorder="1" applyFont="1" applyNumberFormat="1">
      <alignment horizontal="center"/>
    </xf>
    <xf numFmtId="0" fontId="0" fillId="0" borderId="1" xfId="0" applyAlignment="1" applyBorder="1">
      <alignment horizontal="center" vertical="center"/>
    </xf>
    <xf numFmtId="49" fontId="0" fillId="0" borderId="1" xfId="0" applyAlignment="1" applyBorder="1" applyNumberFormat="1">
      <alignment horizontal="center"/>
    </xf>
    <xf numFmtId="164" fontId="11" fillId="0" borderId="1" xfId="0" applyAlignment="1" applyBorder="1" applyFont="1" applyNumberFormat="1" applyFill="1">
      <alignment horizontal="center"/>
    </xf>
    <xf numFmtId="0" fontId="5" fillId="0" borderId="0" xfId="0" applyFont="1"/>
    <xf numFmtId="0" fontId="6" fillId="0" borderId="0" xfId="0" applyFont="1"/>
    <xf numFmtId="0" fontId="5" fillId="0" borderId="12" xfId="0" applyAlignment="1" applyBorder="1" applyFont="1">
      <alignment horizontal="center" vertical="top" wrapText="1"/>
    </xf>
    <xf numFmtId="0" fontId="5" fillId="0" borderId="14" xfId="0" applyAlignment="1" applyBorder="1" applyFont="1">
      <alignment horizontal="center" vertical="top" wrapText="1"/>
    </xf>
    <xf numFmtId="0" fontId="3" fillId="0" borderId="1" xfId="2" applyAlignment="1" applyBorder="1" applyFont="1" applyFill="1">
      <alignment horizontal="left" vertical="top" wrapText="1"/>
    </xf>
    <xf numFmtId="0" fontId="3" fillId="0" borderId="1" xfId="2" applyAlignment="1" applyBorder="1" applyFont="1" applyFill="1">
      <alignment vertical="top"/>
    </xf>
    <xf numFmtId="0" fontId="3" fillId="0" borderId="1" xfId="2" applyAlignment="1" applyBorder="1" applyFont="1" applyFill="1">
      <alignment horizontal="center" vertical="top"/>
    </xf>
    <xf numFmtId="0" fontId="5" fillId="3" borderId="10" xfId="0" applyAlignment="1" applyBorder="1" applyFont="1" applyFill="1">
      <alignment horizontal="center"/>
    </xf>
    <xf numFmtId="0" fontId="6" fillId="3" borderId="10" xfId="0" applyBorder="1" applyFont="1" applyFill="1"/>
    <xf numFmtId="0" fontId="6" fillId="3" borderId="10" xfId="0" applyAlignment="1" applyBorder="1" applyFont="1" applyFill="1">
      <alignment horizontal="right"/>
    </xf>
    <xf numFmtId="43" fontId="6" fillId="0" borderId="1" xfId="0" applyAlignment="1" applyBorder="1" applyFont="1" applyNumberFormat="1">
      <alignment horizontal="center" vertical="top" wrapText="1"/>
    </xf>
    <xf numFmtId="43" fontId="6" fillId="0" borderId="1" xfId="0" applyBorder="1" applyFont="1" applyNumberFormat="1"/>
    <xf numFmtId="43" fontId="6" fillId="0" borderId="4" xfId="0" applyAlignment="1" applyBorder="1" applyFont="1" applyNumberFormat="1">
      <alignment horizontal="center" vertical="top"/>
    </xf>
    <xf numFmtId="43" fontId="6" fillId="0" borderId="4" xfId="0" applyAlignment="1" applyBorder="1" applyFont="1" applyNumberFormat="1">
      <alignment horizontal="center" vertical="top" wrapText="1"/>
    </xf>
    <xf numFmtId="43" fontId="3" fillId="0" borderId="1" xfId="2" applyAlignment="1" applyBorder="1" applyFont="1" applyNumberFormat="1" applyFill="1">
      <alignment horizontal="center" vertical="top" wrapText="1"/>
    </xf>
    <xf numFmtId="43" fontId="3" fillId="0" borderId="4" xfId="2" applyAlignment="1" applyBorder="1" applyFont="1" applyNumberFormat="1" applyFill="1">
      <alignment horizontal="center" vertical="top" wrapText="1"/>
    </xf>
    <xf numFmtId="43" fontId="6" fillId="0" borderId="1" xfId="0" applyAlignment="1" applyBorder="1" applyFont="1" applyNumberFormat="1">
      <alignment horizontal="left" vertical="top" wrapText="1"/>
    </xf>
    <xf numFmtId="43" fontId="6" fillId="0" borderId="4" xfId="0" applyAlignment="1" applyBorder="1" applyFont="1" applyNumberFormat="1">
      <alignment horizontal="left" vertical="top" wrapText="1"/>
    </xf>
    <xf numFmtId="43" fontId="6" fillId="0" borderId="1" xfId="0" applyAlignment="1" applyBorder="1" applyFont="1" applyNumberFormat="1">
      <alignment horizontal="center" vertical="top"/>
    </xf>
    <xf numFmtId="43" fontId="5" fillId="3" borderId="10" xfId="0" applyBorder="1" applyFont="1" applyNumberFormat="1" applyFill="1"/>
    <xf numFmtId="43" fontId="13" fillId="3" borderId="10" xfId="0" applyBorder="1" applyFont="1" applyNumberFormat="1" applyFill="1"/>
    <xf numFmtId="43" fontId="5" fillId="3" borderId="10" xfId="0" applyAlignment="1" applyBorder="1" applyFont="1" applyNumberFormat="1" applyFill="1">
      <alignment horizontal="right"/>
    </xf>
    <xf numFmtId="43" fontId="5" fillId="3" borderId="11" xfId="0" applyBorder="1" applyFont="1" applyNumberFormat="1" applyFill="1"/>
    <xf numFmtId="0" fontId="3" fillId="0" borderId="0" xfId="0" applyAlignment="1" applyFont="1">
      <alignment horizontal="left" vertical="top" wrapText="1"/>
    </xf>
    <xf numFmtId="8" fontId="3" fillId="0" borderId="0" xfId="0" applyAlignment="1" applyFont="1" applyNumberFormat="1">
      <alignment horizontal="left" vertical="top"/>
    </xf>
    <xf numFmtId="0" fontId="3" fillId="0" borderId="0" xfId="0" applyAlignment="1" applyFont="1" applyFill="1">
      <alignment horizontal="left" vertical="top"/>
    </xf>
    <xf numFmtId="164" fontId="3" fillId="0" borderId="0" xfId="0" applyAlignment="1" applyFont="1" applyNumberFormat="1">
      <alignment horizontal="left" vertical="top"/>
    </xf>
    <xf numFmtId="43" fontId="1" fillId="0" borderId="0" xfId="1" applyAlignment="1" applyFont="1" applyNumberFormat="1">
      <alignment horizontal="center" vertical="center" wrapText="1"/>
    </xf>
    <xf numFmtId="43" fontId="0" fillId="0" borderId="0" xfId="1" applyFont="1" applyNumberFormat="1"/>
    <xf numFmtId="43" fontId="1" fillId="0" borderId="3" xfId="1" applyBorder="1" applyFont="1" applyNumberFormat="1"/>
    <xf numFmtId="43" fontId="11" fillId="0" borderId="3" xfId="1" applyBorder="1" applyFont="1" applyNumberFormat="1" applyFill="1"/>
    <xf numFmtId="8" fontId="3" fillId="0" borderId="0" xfId="0" applyAlignment="1" applyFont="1" applyNumberFormat="1" applyFill="1">
      <alignment horizontal="left" vertical="top" wrapText="1"/>
    </xf>
  </cellXfs>
  <cellStyles count="3">
    <cellStyle name="Comma" xfId="1" builtinId="3"/>
    <cellStyle name="Neutral" xfId="2" builtinId="2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6" Type="http://schemas.openxmlformats.org/officeDocument/2006/relationships/worksheet" Target="worksheets/sheet6.xml" /><Relationship Id="rId13" Type="http://schemas.openxmlformats.org/officeDocument/2006/relationships/theme" Target="theme/theme1.xml" /><Relationship Id="rId11" Type="http://schemas.openxmlformats.org/officeDocument/2006/relationships/worksheet" Target="worksheets/sheet11.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12" Type="http://schemas.openxmlformats.org/officeDocument/2006/relationships/worksheet" Target="worksheets/sheet12.xml" /><Relationship Id="rId16" Type="http://schemas.microsoft.com/office/2017/10/relationships/person" Target="persons/person.xml" /><Relationship Id="rId8" Type="http://schemas.openxmlformats.org/officeDocument/2006/relationships/worksheet" Target="worksheets/sheet8.xml" /><Relationship Id="rId3" Type="http://schemas.openxmlformats.org/officeDocument/2006/relationships/worksheet" Target="worksheets/sheet3.xml" /><Relationship Id="rId9" Type="http://schemas.openxmlformats.org/officeDocument/2006/relationships/worksheet" Target="worksheets/sheet9.xml" /><Relationship Id="rId15" Type="http://schemas.openxmlformats.org/officeDocument/2006/relationships/sharedStrings" Target="sharedStrings.xml" /><Relationship Id="rId4" Type="http://schemas.openxmlformats.org/officeDocument/2006/relationships/worksheet" Target="worksheets/sheet4.xml" /><Relationship Id="rId10" Type="http://schemas.openxmlformats.org/officeDocument/2006/relationships/worksheet" Target="worksheets/sheet10.xml" /><Relationship Id="rId5" Type="http://schemas.openxmlformats.org/officeDocument/2006/relationships/worksheet" Target="worksheets/sheet5.xml" /><Relationship Id="rId14" Type="http://schemas.openxmlformats.org/officeDocument/2006/relationships/styles" Target="styles.xml" /></Relationships>
</file>

<file path=xl/persons/person.xml><?xml version="1.0" encoding="utf-8"?>
<personList xmlns="http://schemas.microsoft.com/office/spreadsheetml/2018/threadedcomments" xmlns:x="http://schemas.openxmlformats.org/spreadsheetml/2006/main">
  <person displayName="Jennifer Nichols" id="{B02D5CF7-E9F1-410D-AD99-69DE801E5717}" userId="S::Jennifer.Nichols@southnorfolkandbroadland.gov.uk::0e46b245-9f77-48a7-8eb0-d4da7e32ee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 dT="2024-04-17T14:13:39.04" personId="{B02D5CF7-E9F1-410D-AD99-69DE801E5717}" id="{A4885B62-BEA5-4590-9D69-6746AADC26C2}">
    <text>N0 spend in 2324</text>
  </threadedComment>
</ThreadedComments>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Relationships xmlns="http://schemas.openxmlformats.org/package/2006/relationships"><Relationship Id="rId3" Type="http://schemas.microsoft.com/office/2017/10/relationships/threadedComment" Target="../threadedComments/threadedComment1.xml" /><Relationship Id="rId2" Type="http://schemas.openxmlformats.org/officeDocument/2006/relationships/comments" Target="/xl/comments1.xml" /><Relationship Id="rId1" Type="http://schemas.openxmlformats.org/officeDocument/2006/relationships/vmlDrawing" Target="/xl/drawings/vmlDrawing1.vml"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29"/>
  <sheetViews>
    <sheetView view="normal" tabSelected="1" workbookViewId="0">
      <selection pane="topLeft" activeCell="F7" sqref="F7"/>
    </sheetView>
  </sheetViews>
  <sheetFormatPr defaultRowHeight="14.4"/>
  <cols>
    <col min="2" max="2" width="21.140625" style="14" customWidth="1"/>
    <col min="3" max="3" width="24.7109375" customWidth="1"/>
    <col min="4" max="4" width="17.27734375" style="3" customWidth="1"/>
  </cols>
  <sheetData>
    <row r="1" spans="1:2">
      <c r="A1" s="1" t="s">
        <v>484</v>
      </c>
      <c r="B1" s="17"/>
    </row>
    <row r="2" spans="1:2">
      <c r="A2" s="1"/>
      <c r="B2" s="17"/>
    </row>
    <row r="3" spans="1:9" ht="86.4">
      <c r="A3" s="12" t="s">
        <v>0</v>
      </c>
      <c r="B3" s="13" t="s">
        <v>1</v>
      </c>
      <c r="C3" s="104" t="s">
        <v>425</v>
      </c>
      <c r="D3" s="105">
        <v>5281113.88</v>
      </c>
      <c r="I3" s="53"/>
    </row>
    <row r="4" spans="1:3">
      <c r="A4" s="3"/>
      <c r="B4" s="13"/>
      <c r="C4" s="3"/>
    </row>
    <row r="5" spans="1:4" ht="72">
      <c r="A5" s="3" t="s">
        <v>2</v>
      </c>
      <c r="B5" s="13" t="s">
        <v>3</v>
      </c>
      <c r="C5" s="159" t="s">
        <v>476</v>
      </c>
      <c r="D5" s="160">
        <v>651508.48</v>
      </c>
    </row>
    <row r="6" spans="1:3">
      <c r="A6" s="3"/>
      <c r="B6" s="13"/>
      <c r="C6" s="3"/>
    </row>
    <row r="7" spans="1:4" ht="115.2">
      <c r="A7" s="4" t="s">
        <v>4</v>
      </c>
      <c r="B7" s="13" t="s">
        <v>5</v>
      </c>
      <c r="C7" s="159" t="s">
        <v>485</v>
      </c>
      <c r="D7" s="160">
        <v>2816447.59</v>
      </c>
    </row>
    <row r="8" spans="1:3">
      <c r="A8" s="3"/>
      <c r="B8" s="13"/>
      <c r="C8" s="3"/>
    </row>
    <row r="9" spans="1:4" ht="115.2">
      <c r="A9" s="12" t="s">
        <v>6</v>
      </c>
      <c r="B9" s="13" t="s">
        <v>7</v>
      </c>
      <c r="C9" s="55"/>
      <c r="D9" s="161" t="s">
        <v>158</v>
      </c>
    </row>
    <row r="10" spans="1:4">
      <c r="A10" s="3"/>
      <c r="B10" s="13"/>
      <c r="C10" s="56"/>
      <c r="D10" s="56"/>
    </row>
    <row r="11" spans="1:4" ht="57.6">
      <c r="A11" s="12"/>
      <c r="B11" s="13" t="s">
        <v>8</v>
      </c>
      <c r="C11" s="55"/>
      <c r="D11" s="104">
        <v>371</v>
      </c>
    </row>
    <row r="12" spans="1:4">
      <c r="A12" s="3"/>
      <c r="B12" s="13"/>
      <c r="C12" s="56"/>
      <c r="D12" s="56"/>
    </row>
    <row r="13" spans="1:4" ht="115.2">
      <c r="A13" s="3"/>
      <c r="B13" s="13" t="s">
        <v>9</v>
      </c>
      <c r="C13" s="56"/>
      <c r="D13" s="159" t="s">
        <v>41</v>
      </c>
    </row>
    <row r="14" spans="1:4">
      <c r="A14" s="3"/>
      <c r="B14" s="13"/>
      <c r="C14" s="56"/>
      <c r="D14" s="56"/>
    </row>
    <row r="15" spans="1:4" ht="115.2">
      <c r="A15" s="4" t="s">
        <v>10</v>
      </c>
      <c r="B15" s="13" t="s">
        <v>11</v>
      </c>
      <c r="C15" s="56"/>
      <c r="D15" s="162">
        <v>1005862.31</v>
      </c>
    </row>
    <row r="16" spans="1:4">
      <c r="A16" s="3"/>
      <c r="B16" s="13"/>
      <c r="C16" s="56"/>
      <c r="D16" s="56"/>
    </row>
    <row r="17" spans="1:4" ht="115.2">
      <c r="A17" s="3" t="s">
        <v>12</v>
      </c>
      <c r="B17" s="13" t="s">
        <v>13</v>
      </c>
      <c r="C17" s="54" t="s">
        <v>480</v>
      </c>
      <c r="D17" s="162">
        <v>1314723.21</v>
      </c>
    </row>
    <row r="18" spans="1:4">
      <c r="A18" s="3"/>
      <c r="B18" s="13"/>
      <c r="C18" s="56"/>
      <c r="D18" s="56"/>
    </row>
    <row r="19" spans="1:4" ht="187.2">
      <c r="A19" s="12" t="s">
        <v>14</v>
      </c>
      <c r="B19" s="13" t="s">
        <v>15</v>
      </c>
      <c r="C19" s="55"/>
      <c r="D19" s="104" t="s">
        <v>481</v>
      </c>
    </row>
    <row r="20" spans="1:4">
      <c r="A20" s="3"/>
      <c r="B20" s="13"/>
      <c r="C20" s="56"/>
      <c r="D20" s="56"/>
    </row>
    <row r="21" spans="1:4" ht="129.6">
      <c r="A21" s="3" t="s">
        <v>16</v>
      </c>
      <c r="B21" s="13" t="s">
        <v>17</v>
      </c>
      <c r="C21" s="56"/>
      <c r="D21" s="160">
        <v>0</v>
      </c>
    </row>
    <row r="22" spans="1:4">
      <c r="A22" s="3"/>
      <c r="B22" s="13"/>
      <c r="C22" s="56"/>
      <c r="D22" s="56"/>
    </row>
    <row r="23" spans="1:4" ht="100.8">
      <c r="A23" s="12"/>
      <c r="B23" s="13" t="s">
        <v>18</v>
      </c>
      <c r="C23" s="55"/>
      <c r="D23" s="104" t="s">
        <v>482</v>
      </c>
    </row>
    <row r="24" spans="1:4">
      <c r="A24" s="3"/>
      <c r="B24" s="13"/>
      <c r="C24" s="56"/>
      <c r="D24" s="56"/>
    </row>
    <row r="25" spans="1:4" ht="158.4">
      <c r="A25" s="3"/>
      <c r="B25" s="13" t="s">
        <v>19</v>
      </c>
      <c r="C25" s="56"/>
      <c r="D25" s="160">
        <v>0</v>
      </c>
    </row>
    <row r="26" spans="1:4">
      <c r="A26" s="3"/>
      <c r="B26" s="13"/>
      <c r="C26" s="56"/>
      <c r="D26" s="56"/>
    </row>
    <row r="27" spans="1:4" ht="129.6">
      <c r="A27" s="3"/>
      <c r="B27" s="13" t="s">
        <v>20</v>
      </c>
      <c r="C27" s="56"/>
      <c r="D27" s="162">
        <v>4851.47</v>
      </c>
    </row>
    <row r="28" spans="1:4">
      <c r="A28" s="3"/>
      <c r="B28" s="13"/>
      <c r="C28" s="56"/>
      <c r="D28" s="56"/>
    </row>
    <row r="29" spans="1:4" ht="216">
      <c r="A29" s="12" t="s">
        <v>21</v>
      </c>
      <c r="B29" s="13" t="s">
        <v>22</v>
      </c>
      <c r="C29" s="104" t="s">
        <v>199</v>
      </c>
      <c r="D29" s="167">
        <v>4530737.72</v>
      </c>
    </row>
  </sheetData>
  <pageMargins left="0.7" right="0.7" top="0.75" bottom="0.75" header="0.3" footer="0.3"/>
  <pageSetup paperSize="9"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H31"/>
  <sheetViews>
    <sheetView topLeftCell="C9" view="normal" workbookViewId="0">
      <selection pane="topLeft" activeCell="H13" sqref="H13:K17"/>
    </sheetView>
  </sheetViews>
  <sheetFormatPr defaultRowHeight="14.4"/>
  <cols>
    <col min="1" max="1" width="12" customWidth="1"/>
    <col min="2" max="2" width="11.41796875" customWidth="1"/>
    <col min="3" max="3" width="49.84765625" customWidth="1"/>
    <col min="4" max="4" width="12.5703125" customWidth="1"/>
    <col min="5" max="5" width="5.140625" customWidth="1"/>
    <col min="6" max="6" width="45.41796875" customWidth="1"/>
    <col min="7" max="7" width="52.27734375" customWidth="1"/>
    <col min="8" max="8" width="21.27734375" style="25" customWidth="1"/>
  </cols>
  <sheetData>
    <row r="1" spans="1:8">
      <c r="A1" s="69" t="s">
        <v>292</v>
      </c>
      <c r="B1" s="70"/>
      <c r="C1" s="70"/>
      <c r="D1" s="71"/>
      <c r="E1" s="71"/>
      <c r="F1" s="71"/>
      <c r="G1" s="72"/>
      <c r="H1" s="23"/>
    </row>
    <row r="2" spans="1:8" ht="28.8">
      <c r="A2" s="63" t="s">
        <v>23</v>
      </c>
      <c r="B2" s="64" t="s">
        <v>24</v>
      </c>
      <c r="C2" s="65" t="s">
        <v>25</v>
      </c>
      <c r="D2" s="64" t="s">
        <v>26</v>
      </c>
      <c r="E2" s="64" t="s">
        <v>239</v>
      </c>
      <c r="F2" s="65" t="s">
        <v>138</v>
      </c>
      <c r="G2" s="66" t="s">
        <v>240</v>
      </c>
      <c r="H2" s="67"/>
    </row>
    <row r="3" spans="1:8">
      <c r="A3" s="73">
        <v>45049</v>
      </c>
      <c r="B3" s="59" t="s">
        <v>139</v>
      </c>
      <c r="C3" s="16" t="s">
        <v>241</v>
      </c>
      <c r="D3" s="59" t="s">
        <v>242</v>
      </c>
      <c r="E3" s="59">
        <v>1</v>
      </c>
      <c r="F3" s="16" t="s">
        <v>243</v>
      </c>
      <c r="G3" s="60"/>
      <c r="H3" s="50"/>
    </row>
    <row r="4" spans="1:8">
      <c r="A4" s="73">
        <v>45085</v>
      </c>
      <c r="B4" s="61" t="s">
        <v>139</v>
      </c>
      <c r="C4" s="16" t="s">
        <v>244</v>
      </c>
      <c r="D4" s="59" t="s">
        <v>140</v>
      </c>
      <c r="E4" s="59">
        <v>2</v>
      </c>
      <c r="F4" s="16" t="s">
        <v>245</v>
      </c>
      <c r="G4" s="60"/>
      <c r="H4" s="50"/>
    </row>
    <row r="5" spans="1:8" ht="28.8">
      <c r="A5" s="73">
        <v>45108</v>
      </c>
      <c r="B5" s="59" t="s">
        <v>139</v>
      </c>
      <c r="C5" s="8" t="s">
        <v>246</v>
      </c>
      <c r="D5" s="59" t="s">
        <v>247</v>
      </c>
      <c r="E5" s="59"/>
      <c r="F5" s="16" t="s">
        <v>248</v>
      </c>
      <c r="G5" s="60" t="s">
        <v>249</v>
      </c>
      <c r="H5" s="50"/>
    </row>
    <row r="6" spans="1:8" ht="43.2">
      <c r="A6" s="73">
        <v>45139</v>
      </c>
      <c r="B6" s="59" t="s">
        <v>139</v>
      </c>
      <c r="C6" s="16" t="s">
        <v>250</v>
      </c>
      <c r="D6" s="59" t="s">
        <v>251</v>
      </c>
      <c r="E6" s="59">
        <v>1</v>
      </c>
      <c r="F6" s="16" t="s">
        <v>252</v>
      </c>
      <c r="G6" s="60"/>
      <c r="H6" s="50"/>
    </row>
    <row r="7" spans="1:8" ht="28.8">
      <c r="A7" s="73">
        <v>45183</v>
      </c>
      <c r="B7" s="59" t="s">
        <v>42</v>
      </c>
      <c r="C7" s="16" t="s">
        <v>253</v>
      </c>
      <c r="D7" s="59" t="s">
        <v>254</v>
      </c>
      <c r="E7" s="59">
        <v>265</v>
      </c>
      <c r="F7" s="16" t="s">
        <v>293</v>
      </c>
      <c r="G7" s="60" t="s">
        <v>255</v>
      </c>
      <c r="H7" s="50"/>
    </row>
    <row r="8" spans="1:8" ht="20.4">
      <c r="A8" s="73">
        <v>45209</v>
      </c>
      <c r="B8" s="59" t="s">
        <v>139</v>
      </c>
      <c r="C8" s="62" t="s">
        <v>256</v>
      </c>
      <c r="D8" s="59" t="s">
        <v>43</v>
      </c>
      <c r="E8" s="59">
        <v>8</v>
      </c>
      <c r="F8" s="16" t="s">
        <v>257</v>
      </c>
      <c r="G8" s="60"/>
      <c r="H8" s="50"/>
    </row>
    <row r="9" spans="1:8">
      <c r="A9" s="73">
        <v>45231</v>
      </c>
      <c r="B9" s="59" t="s">
        <v>139</v>
      </c>
      <c r="C9" s="16" t="s">
        <v>258</v>
      </c>
      <c r="D9" s="59" t="s">
        <v>259</v>
      </c>
      <c r="E9" s="59">
        <v>7</v>
      </c>
      <c r="F9" s="16" t="s">
        <v>260</v>
      </c>
      <c r="G9" s="60"/>
      <c r="H9" s="50"/>
    </row>
    <row r="10" spans="1:8">
      <c r="A10" s="73" t="s">
        <v>261</v>
      </c>
      <c r="B10" s="59" t="s">
        <v>42</v>
      </c>
      <c r="C10" s="16" t="s">
        <v>262</v>
      </c>
      <c r="D10" s="59" t="s">
        <v>263</v>
      </c>
      <c r="E10" s="59">
        <v>16</v>
      </c>
      <c r="F10" s="16" t="s">
        <v>264</v>
      </c>
      <c r="G10" s="60" t="s">
        <v>265</v>
      </c>
      <c r="H10" s="50"/>
    </row>
    <row r="11" spans="1:8" ht="28.8">
      <c r="A11" s="73">
        <v>45275</v>
      </c>
      <c r="B11" s="59" t="s">
        <v>139</v>
      </c>
      <c r="C11" s="16" t="s">
        <v>266</v>
      </c>
      <c r="D11" s="59" t="s">
        <v>267</v>
      </c>
      <c r="E11" s="59">
        <v>12</v>
      </c>
      <c r="F11" s="16" t="s">
        <v>268</v>
      </c>
      <c r="G11" s="60" t="s">
        <v>269</v>
      </c>
      <c r="H11" s="50"/>
    </row>
    <row r="12" spans="1:8" ht="28.8">
      <c r="A12" s="73">
        <v>45295</v>
      </c>
      <c r="B12" s="59" t="s">
        <v>139</v>
      </c>
      <c r="C12" s="16" t="s">
        <v>270</v>
      </c>
      <c r="D12" s="59" t="s">
        <v>141</v>
      </c>
      <c r="E12" s="59">
        <v>0</v>
      </c>
      <c r="F12" s="16" t="s">
        <v>271</v>
      </c>
      <c r="G12" s="60"/>
      <c r="H12" s="50"/>
    </row>
    <row r="13" spans="1:8" ht="57.6">
      <c r="A13" s="73">
        <v>45302</v>
      </c>
      <c r="B13" s="59" t="s">
        <v>272</v>
      </c>
      <c r="C13" s="16" t="s">
        <v>273</v>
      </c>
      <c r="D13" s="59" t="s">
        <v>274</v>
      </c>
      <c r="E13" s="59">
        <v>59</v>
      </c>
      <c r="F13" s="16" t="s">
        <v>275</v>
      </c>
      <c r="G13" s="60" t="s">
        <v>276</v>
      </c>
      <c r="H13" s="50"/>
    </row>
    <row r="14" spans="1:8" ht="28.8">
      <c r="A14" s="74"/>
      <c r="B14" s="59" t="s">
        <v>139</v>
      </c>
      <c r="C14" s="16" t="s">
        <v>277</v>
      </c>
      <c r="D14" s="59" t="s">
        <v>278</v>
      </c>
      <c r="E14" s="59">
        <v>0</v>
      </c>
      <c r="F14" s="16" t="s">
        <v>279</v>
      </c>
      <c r="G14" s="60" t="s">
        <v>280</v>
      </c>
      <c r="H14" s="50"/>
    </row>
    <row r="15" spans="1:8" ht="28.8">
      <c r="A15" s="73">
        <v>45317</v>
      </c>
      <c r="B15" s="59" t="s">
        <v>42</v>
      </c>
      <c r="C15" s="16" t="s">
        <v>281</v>
      </c>
      <c r="D15" s="59" t="s">
        <v>282</v>
      </c>
      <c r="E15" s="59">
        <v>0</v>
      </c>
      <c r="F15" s="16" t="s">
        <v>283</v>
      </c>
      <c r="G15" s="60" t="s">
        <v>284</v>
      </c>
      <c r="H15" s="50"/>
    </row>
    <row r="16" spans="1:8" ht="28.8">
      <c r="A16" s="73">
        <v>45365</v>
      </c>
      <c r="B16" s="59" t="s">
        <v>139</v>
      </c>
      <c r="C16" s="16" t="s">
        <v>285</v>
      </c>
      <c r="D16" s="59" t="s">
        <v>286</v>
      </c>
      <c r="E16" s="59">
        <v>0</v>
      </c>
      <c r="F16" s="16" t="s">
        <v>287</v>
      </c>
      <c r="G16" s="60" t="s">
        <v>288</v>
      </c>
      <c r="H16" s="50"/>
    </row>
    <row r="17" spans="1:8" ht="43.8" thickBot="1">
      <c r="A17" s="75">
        <v>45366</v>
      </c>
      <c r="B17" s="76" t="s">
        <v>139</v>
      </c>
      <c r="C17" s="77" t="s">
        <v>289</v>
      </c>
      <c r="D17" s="76" t="s">
        <v>290</v>
      </c>
      <c r="E17" s="76">
        <v>0</v>
      </c>
      <c r="F17" s="77" t="s">
        <v>291</v>
      </c>
      <c r="G17" s="78"/>
      <c r="H17" s="50"/>
    </row>
    <row r="18" spans="1:8">
      <c r="A18" s="28" t="s">
        <v>188</v>
      </c>
      <c r="B18" s="28"/>
      <c r="C18" s="29"/>
      <c r="D18" s="29"/>
      <c r="E18" s="79">
        <v>371</v>
      </c>
      <c r="F18" s="58"/>
      <c r="G18" s="80">
        <v>5153105.27</v>
      </c>
      <c r="H18" s="68"/>
    </row>
    <row r="19" spans="1:8">
      <c r="A19" s="28"/>
      <c r="B19" s="28"/>
      <c r="C19" s="29"/>
      <c r="D19" s="29"/>
      <c r="E19" s="57"/>
      <c r="F19" s="58"/>
      <c r="G19" s="29" t="s">
        <v>294</v>
      </c>
      <c r="H19" s="68"/>
    </row>
    <row r="20" spans="1:8">
      <c r="A20" s="28"/>
      <c r="B20" s="28"/>
      <c r="C20" s="29"/>
      <c r="D20" s="29"/>
      <c r="E20" s="29"/>
      <c r="F20" s="29"/>
      <c r="G20" s="30" t="s">
        <v>142</v>
      </c>
      <c r="H20" s="68"/>
    </row>
    <row r="21" spans="1:8">
      <c r="A21" s="28"/>
      <c r="B21" s="28"/>
      <c r="C21" s="29"/>
      <c r="D21" s="29"/>
      <c r="E21" s="29"/>
      <c r="F21" s="29"/>
      <c r="G21" s="24" t="s">
        <v>143</v>
      </c>
      <c r="H21" s="68"/>
    </row>
    <row r="22" spans="1:8">
      <c r="A22" s="28"/>
      <c r="B22" s="28"/>
      <c r="C22" s="29"/>
      <c r="D22" s="29"/>
      <c r="E22" s="29"/>
      <c r="F22" s="29"/>
      <c r="G22" s="29"/>
      <c r="H22" s="30"/>
    </row>
    <row r="23" spans="1:8">
      <c r="A23" s="20"/>
      <c r="B23" s="20"/>
      <c r="C23" s="21"/>
      <c r="D23" s="21"/>
      <c r="E23" s="21"/>
      <c r="F23" s="21"/>
      <c r="G23" s="21"/>
      <c r="H23" s="24"/>
    </row>
    <row r="24" spans="1:8">
      <c r="A24" s="20"/>
      <c r="B24" s="20"/>
      <c r="C24" s="21"/>
      <c r="D24" s="21"/>
      <c r="E24" s="21"/>
      <c r="F24" s="21"/>
      <c r="G24" s="21"/>
      <c r="H24" s="24"/>
    </row>
    <row r="25" spans="1:8">
      <c r="A25" s="20"/>
      <c r="B25" s="20"/>
      <c r="C25" s="21"/>
      <c r="D25" s="21"/>
      <c r="E25" s="21"/>
      <c r="F25" s="21"/>
      <c r="G25" s="21"/>
      <c r="H25" s="24"/>
    </row>
    <row r="26" spans="1:8">
      <c r="A26" s="20"/>
      <c r="B26" s="20"/>
      <c r="C26" s="21"/>
      <c r="D26" s="21"/>
      <c r="E26" s="21"/>
      <c r="F26" s="21"/>
      <c r="G26" s="21"/>
      <c r="H26" s="24"/>
    </row>
    <row r="27" spans="1:8">
      <c r="A27" s="20"/>
      <c r="B27" s="20"/>
      <c r="C27" s="21"/>
      <c r="D27" s="21"/>
      <c r="E27" s="21"/>
      <c r="F27" s="21"/>
      <c r="G27" s="21"/>
      <c r="H27" s="24"/>
    </row>
    <row r="28" spans="1:8">
      <c r="A28" s="20"/>
      <c r="B28" s="20"/>
      <c r="C28" s="21"/>
      <c r="D28" s="21"/>
      <c r="E28" s="21"/>
      <c r="F28" s="21"/>
      <c r="G28" s="21"/>
      <c r="H28" s="24"/>
    </row>
    <row r="29" spans="1:8">
      <c r="A29" s="20"/>
      <c r="B29" s="20"/>
      <c r="C29" s="21"/>
      <c r="D29" s="21"/>
      <c r="E29" s="21"/>
      <c r="F29" s="21"/>
      <c r="G29" s="21"/>
      <c r="H29" s="24"/>
    </row>
    <row r="30" spans="1:8">
      <c r="A30" s="20"/>
      <c r="B30" s="20"/>
      <c r="C30" s="21"/>
      <c r="D30" s="21"/>
      <c r="E30" s="21"/>
      <c r="F30" s="21"/>
      <c r="G30" s="21"/>
      <c r="H30" s="24"/>
    </row>
    <row r="31" spans="1:8">
      <c r="A31" s="22"/>
      <c r="B31" s="22"/>
      <c r="C31" s="22"/>
      <c r="D31" s="22"/>
      <c r="E31" s="22"/>
      <c r="F31" s="22"/>
      <c r="G31" s="22"/>
      <c r="H31" s="24"/>
    </row>
  </sheetData>
  <sortState ref="A4:H17">
    <sortCondition ref="A4:A17"/>
  </sortState>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59"/>
  <sheetViews>
    <sheetView topLeftCell="A34" view="normal" workbookViewId="0">
      <selection pane="topLeft" activeCell="U6" sqref="U6"/>
    </sheetView>
  </sheetViews>
  <sheetFormatPr defaultRowHeight="14.4"/>
  <cols>
    <col min="1" max="1" width="15.41796875" customWidth="1"/>
    <col min="2" max="2" width="12.27734375" customWidth="1"/>
    <col min="3" max="3" width="11.7109375" customWidth="1"/>
    <col min="4" max="4" width="13.27734375" customWidth="1"/>
    <col min="5" max="5" width="14.5703125" customWidth="1"/>
  </cols>
  <sheetData>
    <row r="1" spans="1:5" ht="15" thickBot="1">
      <c r="A1" s="81" t="s">
        <v>295</v>
      </c>
      <c r="B1" s="81"/>
      <c r="C1" s="81"/>
      <c r="D1" s="81"/>
      <c r="E1" s="81"/>
    </row>
    <row r="2" spans="1:5" ht="57.6">
      <c r="A2" s="82" t="s">
        <v>167</v>
      </c>
      <c r="B2" s="83" t="s">
        <v>296</v>
      </c>
      <c r="C2" s="84" t="s">
        <v>297</v>
      </c>
      <c r="D2" s="85" t="s">
        <v>298</v>
      </c>
      <c r="E2" s="86" t="s">
        <v>299</v>
      </c>
    </row>
    <row r="3" spans="1:5">
      <c r="A3" s="87" t="s">
        <v>182</v>
      </c>
      <c r="B3" s="37" t="s">
        <v>300</v>
      </c>
      <c r="C3" s="37" t="s">
        <v>301</v>
      </c>
      <c r="D3" s="88">
        <f>6*210.84</f>
        <v>1265.04</v>
      </c>
      <c r="E3" s="89">
        <v>6256.62</v>
      </c>
    </row>
    <row r="4" spans="1:5" ht="27.6">
      <c r="A4" s="87" t="s">
        <v>183</v>
      </c>
      <c r="B4" s="37" t="s">
        <v>302</v>
      </c>
      <c r="C4" s="37" t="s">
        <v>303</v>
      </c>
      <c r="D4" s="88">
        <v>210.84</v>
      </c>
      <c r="E4" s="89">
        <v>1223.62</v>
      </c>
    </row>
    <row r="5" spans="1:5">
      <c r="A5" s="87" t="s">
        <v>179</v>
      </c>
      <c r="B5" s="37" t="s">
        <v>304</v>
      </c>
      <c r="C5" s="37" t="s">
        <v>305</v>
      </c>
      <c r="D5" s="88">
        <v>632.52</v>
      </c>
      <c r="E5" s="89">
        <v>4619.34</v>
      </c>
    </row>
    <row r="6" spans="1:5">
      <c r="A6" s="87" t="s">
        <v>306</v>
      </c>
      <c r="B6" s="37" t="s">
        <v>307</v>
      </c>
      <c r="C6" s="37" t="s">
        <v>308</v>
      </c>
      <c r="D6" s="88">
        <v>210.84</v>
      </c>
      <c r="E6" s="89">
        <v>1303.46</v>
      </c>
    </row>
    <row r="7" spans="1:5">
      <c r="A7" s="87" t="s">
        <v>177</v>
      </c>
      <c r="B7" s="38" t="s">
        <v>309</v>
      </c>
      <c r="C7" s="38" t="s">
        <v>310</v>
      </c>
      <c r="D7" s="88">
        <v>221.22</v>
      </c>
      <c r="E7" s="89">
        <v>1571.37</v>
      </c>
    </row>
    <row r="8" spans="1:5">
      <c r="A8" s="87" t="s">
        <v>311</v>
      </c>
      <c r="B8" s="38" t="s">
        <v>312</v>
      </c>
      <c r="C8" s="38" t="s">
        <v>310</v>
      </c>
      <c r="D8" s="88">
        <v>210.84</v>
      </c>
      <c r="E8" s="89">
        <v>1564.16</v>
      </c>
    </row>
    <row r="9" spans="1:5">
      <c r="A9" s="87" t="s">
        <v>186</v>
      </c>
      <c r="B9" s="38" t="s">
        <v>313</v>
      </c>
      <c r="C9" s="38" t="s">
        <v>314</v>
      </c>
      <c r="D9" s="88">
        <v>73.74</v>
      </c>
      <c r="E9" s="89">
        <v>390.1</v>
      </c>
    </row>
    <row r="10" spans="1:5">
      <c r="A10" s="87" t="s">
        <v>315</v>
      </c>
      <c r="B10" s="38" t="s">
        <v>316</v>
      </c>
      <c r="C10" s="38" t="s">
        <v>317</v>
      </c>
      <c r="D10" s="88">
        <v>210.84</v>
      </c>
      <c r="E10" s="89">
        <v>1243.97</v>
      </c>
    </row>
    <row r="11" spans="1:5">
      <c r="A11" s="87" t="s">
        <v>178</v>
      </c>
      <c r="B11" s="38" t="s">
        <v>318</v>
      </c>
      <c r="C11" s="38" t="s">
        <v>319</v>
      </c>
      <c r="D11" s="88">
        <v>210.84</v>
      </c>
      <c r="E11" s="89">
        <v>931.5</v>
      </c>
    </row>
    <row r="12" spans="1:5">
      <c r="A12" s="87" t="s">
        <v>320</v>
      </c>
      <c r="B12" s="37" t="s">
        <v>321</v>
      </c>
      <c r="C12" s="37" t="s">
        <v>322</v>
      </c>
      <c r="D12" s="88">
        <v>210.84</v>
      </c>
      <c r="E12" s="89">
        <v>1303.46</v>
      </c>
    </row>
    <row r="13" spans="1:5" ht="27.6">
      <c r="A13" s="87" t="s">
        <v>172</v>
      </c>
      <c r="B13" s="37" t="s">
        <v>323</v>
      </c>
      <c r="C13" s="37" t="s">
        <v>324</v>
      </c>
      <c r="D13" s="88">
        <v>210.84</v>
      </c>
      <c r="E13" s="89">
        <v>782.08</v>
      </c>
    </row>
    <row r="14" spans="1:5">
      <c r="A14" s="87" t="s">
        <v>171</v>
      </c>
      <c r="B14" s="37" t="s">
        <v>325</v>
      </c>
      <c r="C14" s="37" t="s">
        <v>326</v>
      </c>
      <c r="D14" s="88">
        <v>210.84</v>
      </c>
      <c r="E14" s="89">
        <v>1303.46</v>
      </c>
    </row>
    <row r="15" spans="1:5">
      <c r="A15" s="87" t="s">
        <v>327</v>
      </c>
      <c r="B15" s="37" t="s">
        <v>328</v>
      </c>
      <c r="C15" s="37" t="s">
        <v>329</v>
      </c>
      <c r="D15" s="88">
        <f>210.84*2</f>
        <v>421.68</v>
      </c>
      <c r="E15" s="89">
        <v>2606.93</v>
      </c>
    </row>
    <row r="16" spans="1:5" ht="27.6">
      <c r="A16" s="87" t="s">
        <v>176</v>
      </c>
      <c r="B16" s="37" t="s">
        <v>330</v>
      </c>
      <c r="C16" s="37" t="s">
        <v>331</v>
      </c>
      <c r="D16" s="88">
        <v>210.84</v>
      </c>
      <c r="E16" s="89">
        <v>1042.77</v>
      </c>
    </row>
    <row r="17" spans="1:5">
      <c r="A17" s="87" t="s">
        <v>332</v>
      </c>
      <c r="B17" s="37" t="s">
        <v>333</v>
      </c>
      <c r="C17" s="37" t="s">
        <v>334</v>
      </c>
      <c r="D17" s="88">
        <v>210.84</v>
      </c>
      <c r="E17" s="89">
        <v>1042.77</v>
      </c>
    </row>
    <row r="18" spans="1:5" ht="27.6">
      <c r="A18" s="87" t="s">
        <v>183</v>
      </c>
      <c r="B18" s="37" t="s">
        <v>335</v>
      </c>
      <c r="C18" s="37" t="s">
        <v>336</v>
      </c>
      <c r="D18" s="88">
        <v>210.84</v>
      </c>
      <c r="E18" s="89">
        <v>1042.77</v>
      </c>
    </row>
    <row r="19" spans="1:5" ht="27.6">
      <c r="A19" s="87" t="s">
        <v>172</v>
      </c>
      <c r="B19" s="37" t="s">
        <v>337</v>
      </c>
      <c r="C19" s="37" t="s">
        <v>338</v>
      </c>
      <c r="D19" s="88">
        <v>210.84</v>
      </c>
      <c r="E19" s="89">
        <v>1564.16</v>
      </c>
    </row>
    <row r="20" spans="1:5">
      <c r="A20" s="87" t="s">
        <v>184</v>
      </c>
      <c r="B20" s="37" t="s">
        <v>339</v>
      </c>
      <c r="C20" s="37" t="s">
        <v>340</v>
      </c>
      <c r="D20" s="88">
        <v>210.84</v>
      </c>
      <c r="E20" s="89">
        <v>1564.16</v>
      </c>
    </row>
    <row r="21" spans="1:5">
      <c r="A21" s="87" t="s">
        <v>341</v>
      </c>
      <c r="B21" s="37" t="s">
        <v>342</v>
      </c>
      <c r="C21" s="37" t="s">
        <v>343</v>
      </c>
      <c r="D21" s="88">
        <v>61.98</v>
      </c>
      <c r="E21" s="89">
        <v>328.48</v>
      </c>
    </row>
    <row r="22" spans="1:5">
      <c r="A22" s="87" t="s">
        <v>344</v>
      </c>
      <c r="B22" s="37" t="s">
        <v>345</v>
      </c>
      <c r="C22" s="37" t="s">
        <v>343</v>
      </c>
      <c r="D22" s="88">
        <v>210.84</v>
      </c>
      <c r="E22" s="89">
        <v>1303.46</v>
      </c>
    </row>
    <row r="23" spans="1:5">
      <c r="A23" s="87" t="s">
        <v>327</v>
      </c>
      <c r="B23" s="37" t="s">
        <v>346</v>
      </c>
      <c r="C23" s="37" t="s">
        <v>347</v>
      </c>
      <c r="D23" s="88">
        <v>210.84</v>
      </c>
      <c r="E23" s="89">
        <v>1303.46</v>
      </c>
    </row>
    <row r="24" spans="1:5">
      <c r="A24" s="87" t="s">
        <v>170</v>
      </c>
      <c r="B24" s="37" t="s">
        <v>348</v>
      </c>
      <c r="C24" s="37" t="s">
        <v>349</v>
      </c>
      <c r="D24" s="88">
        <f>210.84*2</f>
        <v>421.68</v>
      </c>
      <c r="E24" s="89">
        <v>3389</v>
      </c>
    </row>
    <row r="25" spans="1:5">
      <c r="A25" s="87" t="s">
        <v>350</v>
      </c>
      <c r="B25" s="37" t="s">
        <v>351</v>
      </c>
      <c r="C25" s="37" t="s">
        <v>352</v>
      </c>
      <c r="D25" s="88">
        <v>140.56</v>
      </c>
      <c r="E25" s="89">
        <v>773.79</v>
      </c>
    </row>
    <row r="26" spans="1:5">
      <c r="A26" s="87" t="s">
        <v>353</v>
      </c>
      <c r="B26" s="37" t="s">
        <v>354</v>
      </c>
      <c r="C26" s="37" t="s">
        <v>355</v>
      </c>
      <c r="D26" s="88">
        <v>210.84</v>
      </c>
      <c r="E26" s="89">
        <v>1303.46</v>
      </c>
    </row>
    <row r="27" spans="1:5">
      <c r="A27" s="87" t="s">
        <v>344</v>
      </c>
      <c r="B27" s="38" t="s">
        <v>356</v>
      </c>
      <c r="C27" s="38" t="s">
        <v>357</v>
      </c>
      <c r="D27" s="88">
        <v>210.84</v>
      </c>
      <c r="E27" s="89">
        <v>1564.16</v>
      </c>
    </row>
    <row r="28" spans="1:5">
      <c r="A28" s="87" t="s">
        <v>170</v>
      </c>
      <c r="B28" s="37" t="s">
        <v>358</v>
      </c>
      <c r="C28" s="37" t="s">
        <v>359</v>
      </c>
      <c r="D28" s="88">
        <v>421.68</v>
      </c>
      <c r="E28" s="89">
        <v>2085.54</v>
      </c>
    </row>
    <row r="29" spans="1:5">
      <c r="A29" s="87" t="s">
        <v>360</v>
      </c>
      <c r="B29" s="37" t="s">
        <v>361</v>
      </c>
      <c r="C29" s="37" t="s">
        <v>362</v>
      </c>
      <c r="D29" s="88">
        <v>210.84</v>
      </c>
      <c r="E29" s="89">
        <v>1042.77</v>
      </c>
    </row>
    <row r="30" spans="1:5">
      <c r="A30" s="87" t="s">
        <v>353</v>
      </c>
      <c r="B30" s="37" t="s">
        <v>363</v>
      </c>
      <c r="C30" s="37" t="s">
        <v>364</v>
      </c>
      <c r="D30" s="88">
        <v>210.84</v>
      </c>
      <c r="E30" s="89">
        <v>1824.85</v>
      </c>
    </row>
    <row r="31" spans="1:5">
      <c r="A31" s="87" t="s">
        <v>174</v>
      </c>
      <c r="B31" s="37" t="s">
        <v>365</v>
      </c>
      <c r="C31" s="37" t="s">
        <v>364</v>
      </c>
      <c r="D31" s="88">
        <v>210.84</v>
      </c>
      <c r="E31" s="89">
        <v>1564.16</v>
      </c>
    </row>
    <row r="32" spans="1:5">
      <c r="A32" s="87" t="s">
        <v>366</v>
      </c>
      <c r="B32" s="37" t="s">
        <v>367</v>
      </c>
      <c r="C32" s="37" t="s">
        <v>368</v>
      </c>
      <c r="D32" s="88">
        <f>30.99*2</f>
        <v>61.98</v>
      </c>
      <c r="E32" s="89">
        <f>328.48*2</f>
        <v>656.96</v>
      </c>
    </row>
    <row r="33" spans="1:5" ht="27.6">
      <c r="A33" s="87" t="s">
        <v>172</v>
      </c>
      <c r="B33" s="37" t="s">
        <v>369</v>
      </c>
      <c r="C33" s="37" t="s">
        <v>370</v>
      </c>
      <c r="D33" s="88">
        <v>210.84</v>
      </c>
      <c r="E33" s="89">
        <v>1042.77</v>
      </c>
    </row>
    <row r="34" spans="1:5">
      <c r="A34" s="87" t="s">
        <v>185</v>
      </c>
      <c r="B34" s="38" t="s">
        <v>371</v>
      </c>
      <c r="C34" s="37" t="s">
        <v>372</v>
      </c>
      <c r="D34" s="88">
        <f>210.84*2</f>
        <v>421.68</v>
      </c>
      <c r="E34" s="89">
        <v>2867.62</v>
      </c>
    </row>
    <row r="35" spans="1:5">
      <c r="A35" s="87" t="s">
        <v>181</v>
      </c>
      <c r="B35" s="90" t="s">
        <v>373</v>
      </c>
      <c r="C35" s="91" t="s">
        <v>374</v>
      </c>
      <c r="D35" s="88">
        <v>210.84</v>
      </c>
      <c r="E35" s="92">
        <v>1303.46</v>
      </c>
    </row>
    <row r="36" spans="1:5">
      <c r="A36" s="87" t="s">
        <v>173</v>
      </c>
      <c r="B36" s="90" t="s">
        <v>375</v>
      </c>
      <c r="C36" s="91" t="s">
        <v>376</v>
      </c>
      <c r="D36" s="88">
        <v>210.84</v>
      </c>
      <c r="E36" s="92">
        <v>1303.46</v>
      </c>
    </row>
    <row r="37" spans="1:5">
      <c r="A37" s="87" t="s">
        <v>175</v>
      </c>
      <c r="B37" s="90" t="s">
        <v>377</v>
      </c>
      <c r="C37" s="91" t="s">
        <v>378</v>
      </c>
      <c r="D37" s="93">
        <v>210.84</v>
      </c>
      <c r="E37" s="92">
        <v>2173.51</v>
      </c>
    </row>
    <row r="38" spans="1:5">
      <c r="A38" s="87" t="s">
        <v>379</v>
      </c>
      <c r="B38" s="90" t="s">
        <v>380</v>
      </c>
      <c r="C38" s="91" t="s">
        <v>381</v>
      </c>
      <c r="D38" s="88">
        <v>351.4</v>
      </c>
      <c r="E38" s="92">
        <v>1242</v>
      </c>
    </row>
    <row r="39" spans="1:5" ht="27.6">
      <c r="A39" s="87" t="s">
        <v>172</v>
      </c>
      <c r="B39" s="37" t="s">
        <v>382</v>
      </c>
      <c r="C39" s="37" t="s">
        <v>383</v>
      </c>
      <c r="D39" s="94">
        <v>210.84</v>
      </c>
      <c r="E39" s="95">
        <v>1547.99</v>
      </c>
    </row>
    <row r="40" spans="1:5">
      <c r="A40" s="96" t="s">
        <v>170</v>
      </c>
      <c r="B40" s="90" t="s">
        <v>384</v>
      </c>
      <c r="C40" s="91" t="s">
        <v>385</v>
      </c>
      <c r="D40" s="88">
        <v>1897.56</v>
      </c>
      <c r="E40" s="92">
        <v>11178.02</v>
      </c>
    </row>
    <row r="41" spans="1:5">
      <c r="A41" s="87" t="s">
        <v>179</v>
      </c>
      <c r="B41" s="90" t="s">
        <v>386</v>
      </c>
      <c r="C41" s="91" t="s">
        <v>387</v>
      </c>
      <c r="D41" s="88">
        <v>210.84</v>
      </c>
      <c r="E41" s="92">
        <v>1171.86</v>
      </c>
    </row>
    <row r="42" spans="1:5">
      <c r="A42" s="87" t="s">
        <v>187</v>
      </c>
      <c r="B42" s="90" t="s">
        <v>388</v>
      </c>
      <c r="C42" s="91" t="s">
        <v>389</v>
      </c>
      <c r="D42" s="88">
        <v>210.84</v>
      </c>
      <c r="E42" s="92">
        <v>930.03</v>
      </c>
    </row>
    <row r="43" spans="1:5">
      <c r="A43" s="97" t="s">
        <v>315</v>
      </c>
      <c r="B43" s="90" t="s">
        <v>390</v>
      </c>
      <c r="C43" s="91" t="s">
        <v>391</v>
      </c>
      <c r="D43" s="88">
        <v>210.84</v>
      </c>
      <c r="E43" s="92">
        <v>1550.04</v>
      </c>
    </row>
    <row r="44" spans="1:5">
      <c r="A44" s="97" t="s">
        <v>187</v>
      </c>
      <c r="B44" s="39" t="s">
        <v>392</v>
      </c>
      <c r="C44" s="91" t="s">
        <v>393</v>
      </c>
      <c r="D44" s="88">
        <v>843.36</v>
      </c>
      <c r="E44" s="92">
        <v>6200.15</v>
      </c>
    </row>
    <row r="45" spans="1:5">
      <c r="A45" s="97" t="s">
        <v>394</v>
      </c>
      <c r="B45" s="90" t="s">
        <v>395</v>
      </c>
      <c r="C45" s="91" t="s">
        <v>396</v>
      </c>
      <c r="D45" s="88">
        <v>421.68</v>
      </c>
      <c r="E45" s="92">
        <v>3720.11</v>
      </c>
    </row>
    <row r="46" spans="1:5">
      <c r="A46" s="98" t="s">
        <v>353</v>
      </c>
      <c r="B46" s="38" t="s">
        <v>397</v>
      </c>
      <c r="C46" s="38" t="s">
        <v>398</v>
      </c>
      <c r="D46" s="88">
        <v>632.52</v>
      </c>
      <c r="E46" s="89">
        <v>4024.78</v>
      </c>
    </row>
    <row r="47" spans="1:5">
      <c r="A47" s="97" t="s">
        <v>180</v>
      </c>
      <c r="B47" s="90" t="s">
        <v>399</v>
      </c>
      <c r="C47" s="91">
        <v>1901.24</v>
      </c>
      <c r="D47" s="88">
        <v>421.68</v>
      </c>
      <c r="E47" s="92">
        <v>3715.19</v>
      </c>
    </row>
    <row r="48" spans="1:5">
      <c r="A48" s="97" t="s">
        <v>400</v>
      </c>
      <c r="B48" s="90" t="s">
        <v>401</v>
      </c>
      <c r="C48" s="91" t="s">
        <v>402</v>
      </c>
      <c r="D48" s="88">
        <v>70.28</v>
      </c>
      <c r="E48" s="92">
        <v>390.1</v>
      </c>
    </row>
    <row r="49" spans="1:5">
      <c r="A49" s="97" t="s">
        <v>350</v>
      </c>
      <c r="B49" s="90" t="s">
        <v>403</v>
      </c>
      <c r="C49" s="91" t="s">
        <v>404</v>
      </c>
      <c r="D49" s="88">
        <v>210.84</v>
      </c>
      <c r="E49" s="92">
        <v>1243.97</v>
      </c>
    </row>
    <row r="50" spans="1:5">
      <c r="A50" s="87" t="s">
        <v>405</v>
      </c>
      <c r="B50" s="38" t="s">
        <v>406</v>
      </c>
      <c r="C50" s="38" t="s">
        <v>407</v>
      </c>
      <c r="D50" s="88">
        <v>221.22</v>
      </c>
      <c r="E50" s="89">
        <v>942.83</v>
      </c>
    </row>
    <row r="51" spans="1:5">
      <c r="A51" s="97" t="s">
        <v>182</v>
      </c>
      <c r="B51" s="90" t="s">
        <v>408</v>
      </c>
      <c r="C51" s="91" t="s">
        <v>409</v>
      </c>
      <c r="D51" s="88">
        <v>843.36</v>
      </c>
      <c r="E51" s="92">
        <v>8684.84</v>
      </c>
    </row>
    <row r="52" spans="1:5">
      <c r="A52" s="87" t="s">
        <v>410</v>
      </c>
      <c r="B52" s="38" t="s">
        <v>411</v>
      </c>
      <c r="C52" s="38" t="s">
        <v>412</v>
      </c>
      <c r="D52" s="88">
        <v>210.84</v>
      </c>
      <c r="E52" s="89">
        <v>1240.69</v>
      </c>
    </row>
    <row r="53" spans="1:5">
      <c r="A53" s="87" t="s">
        <v>379</v>
      </c>
      <c r="B53" s="38" t="s">
        <v>413</v>
      </c>
      <c r="C53" s="38" t="s">
        <v>414</v>
      </c>
      <c r="D53" s="88">
        <v>221.22</v>
      </c>
      <c r="E53" s="89">
        <v>1571.37</v>
      </c>
    </row>
    <row r="54" spans="1:5">
      <c r="A54" s="97" t="s">
        <v>415</v>
      </c>
      <c r="B54" s="90" t="s">
        <v>416</v>
      </c>
      <c r="C54" s="38" t="s">
        <v>417</v>
      </c>
      <c r="D54" s="88">
        <v>210.84</v>
      </c>
      <c r="E54" s="89">
        <v>930.03</v>
      </c>
    </row>
    <row r="55" spans="1:5">
      <c r="A55" s="97" t="s">
        <v>418</v>
      </c>
      <c r="B55" s="39" t="s">
        <v>419</v>
      </c>
      <c r="C55" s="38" t="s">
        <v>420</v>
      </c>
      <c r="D55" s="88" t="s">
        <v>421</v>
      </c>
      <c r="E55" s="89">
        <v>1861.04</v>
      </c>
    </row>
    <row r="56" spans="1:5">
      <c r="A56" s="97" t="s">
        <v>311</v>
      </c>
      <c r="B56" s="90" t="s">
        <v>422</v>
      </c>
      <c r="C56" s="38" t="s">
        <v>423</v>
      </c>
      <c r="D56" s="88">
        <v>210.84</v>
      </c>
      <c r="E56" s="89">
        <v>1861.04</v>
      </c>
    </row>
    <row r="57" spans="1:5" ht="15" thickBot="1">
      <c r="A57" s="99" t="s">
        <v>36</v>
      </c>
      <c r="B57" s="100"/>
      <c r="C57" s="100"/>
      <c r="D57" s="101">
        <f>SUM(D3:D56)</f>
        <v>16814.920000000006</v>
      </c>
      <c r="E57" s="102">
        <f>SUM(E3:E56)</f>
        <v>111193.68999999997</v>
      </c>
    </row>
    <row r="59" spans="3:3">
      <c r="C59" s="103" t="s">
        <v>424</v>
      </c>
    </row>
  </sheetData>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55"/>
  <sheetViews>
    <sheetView topLeftCell="A1" view="normal" workbookViewId="0">
      <pane ySplit="1" topLeftCell="A44" activePane="bottomLeft" state="frozen"/>
      <selection pane="bottomLeft" activeCell="L16" sqref="L16"/>
    </sheetView>
  </sheetViews>
  <sheetFormatPr defaultRowHeight="14.4"/>
  <cols>
    <col min="1" max="1" width="14.7109375" style="26" customWidth="1"/>
    <col min="2" max="2" width="14.84765625" customWidth="1"/>
    <col min="3" max="3" width="12.7109375" style="2" bestFit="1" customWidth="1"/>
    <col min="4" max="4" width="17" style="2" customWidth="1"/>
    <col min="5" max="5" width="12" style="5" customWidth="1"/>
    <col min="6" max="6" width="15.140625" customWidth="1"/>
    <col min="7" max="7" width="12.7109375" customWidth="1"/>
    <col min="8" max="8" width="15.5703125" customWidth="1"/>
    <col min="9" max="9" width="14.140625" customWidth="1"/>
    <col min="10" max="10" width="13.7109375" customWidth="1"/>
    <col min="11" max="11" width="15.84765625" customWidth="1"/>
    <col min="12" max="12" width="13.7109375" customWidth="1"/>
    <col min="13" max="13" width="12.5703125" customWidth="1"/>
    <col min="14" max="14" width="51.7109375" customWidth="1"/>
  </cols>
  <sheetData>
    <row r="1" spans="1:12" ht="43.2">
      <c r="A1" s="106" t="s">
        <v>38</v>
      </c>
      <c r="B1" s="107" t="s">
        <v>44</v>
      </c>
      <c r="C1" s="107" t="s">
        <v>45</v>
      </c>
      <c r="D1" s="107" t="s">
        <v>26</v>
      </c>
      <c r="E1" s="108" t="s">
        <v>46</v>
      </c>
      <c r="F1" s="107" t="s">
        <v>47</v>
      </c>
      <c r="G1" s="107" t="s">
        <v>156</v>
      </c>
      <c r="H1" s="108" t="s">
        <v>144</v>
      </c>
      <c r="I1" s="108" t="s">
        <v>426</v>
      </c>
      <c r="J1" s="108" t="s">
        <v>427</v>
      </c>
      <c r="K1" s="108" t="s">
        <v>428</v>
      </c>
      <c r="L1" s="109" t="s">
        <v>48</v>
      </c>
    </row>
    <row r="2" spans="1:12" ht="43.2">
      <c r="A2" s="110" t="s">
        <v>86</v>
      </c>
      <c r="B2" s="8" t="s">
        <v>87</v>
      </c>
      <c r="C2" s="10">
        <v>41557</v>
      </c>
      <c r="D2" s="8" t="s">
        <v>88</v>
      </c>
      <c r="E2" s="9">
        <v>62782.75</v>
      </c>
      <c r="F2" s="8" t="s">
        <v>89</v>
      </c>
      <c r="G2" s="8" t="s">
        <v>90</v>
      </c>
      <c r="H2" s="9">
        <v>64289.6</v>
      </c>
      <c r="I2" s="9"/>
      <c r="J2" s="9"/>
      <c r="K2" s="9">
        <v>67557</v>
      </c>
      <c r="L2" s="111">
        <v>67557</v>
      </c>
    </row>
    <row r="3" spans="1:12" ht="28.8">
      <c r="A3" s="110" t="s">
        <v>72</v>
      </c>
      <c r="B3" s="8" t="s">
        <v>73</v>
      </c>
      <c r="C3" s="10">
        <v>43152</v>
      </c>
      <c r="D3" s="8" t="s">
        <v>74</v>
      </c>
      <c r="E3" s="9">
        <v>450000</v>
      </c>
      <c r="F3" s="8" t="s">
        <v>50</v>
      </c>
      <c r="G3" s="8" t="s">
        <v>51</v>
      </c>
      <c r="H3" s="9">
        <v>462290.86</v>
      </c>
      <c r="I3" s="9"/>
      <c r="J3" s="9"/>
      <c r="K3" s="9">
        <v>485785.92</v>
      </c>
      <c r="L3" s="111">
        <v>485785.92</v>
      </c>
    </row>
    <row r="4" spans="1:12" ht="28.8">
      <c r="A4" s="110" t="s">
        <v>72</v>
      </c>
      <c r="B4" s="8" t="s">
        <v>73</v>
      </c>
      <c r="C4" s="10">
        <v>43152</v>
      </c>
      <c r="D4" s="8" t="s">
        <v>74</v>
      </c>
      <c r="E4" s="9">
        <v>225000</v>
      </c>
      <c r="F4" s="8" t="s">
        <v>50</v>
      </c>
      <c r="G4" s="8" t="s">
        <v>51</v>
      </c>
      <c r="H4" s="9">
        <v>230572.02</v>
      </c>
      <c r="I4" s="9"/>
      <c r="J4" s="9"/>
      <c r="K4" s="9">
        <v>242290.42</v>
      </c>
      <c r="L4" s="111"/>
    </row>
    <row r="5" spans="1:12" ht="28.8">
      <c r="A5" s="110" t="s">
        <v>72</v>
      </c>
      <c r="B5" s="8" t="s">
        <v>73</v>
      </c>
      <c r="C5" s="10">
        <v>43152</v>
      </c>
      <c r="D5" s="8" t="s">
        <v>74</v>
      </c>
      <c r="E5" s="9">
        <v>225000</v>
      </c>
      <c r="F5" s="8" t="s">
        <v>50</v>
      </c>
      <c r="G5" s="8" t="s">
        <v>51</v>
      </c>
      <c r="H5" s="9">
        <v>230472.85</v>
      </c>
      <c r="I5" s="9"/>
      <c r="J5" s="9"/>
      <c r="K5" s="9">
        <v>242186.2</v>
      </c>
      <c r="L5" s="111"/>
    </row>
    <row r="6" spans="1:12" ht="43.2">
      <c r="A6" s="110" t="s">
        <v>145</v>
      </c>
      <c r="B6" s="8" t="s">
        <v>146</v>
      </c>
      <c r="C6" s="10">
        <v>44054</v>
      </c>
      <c r="D6" s="8" t="s">
        <v>147</v>
      </c>
      <c r="E6" s="9">
        <v>76151.52</v>
      </c>
      <c r="F6" s="8" t="s">
        <v>85</v>
      </c>
      <c r="G6" s="8" t="s">
        <v>79</v>
      </c>
      <c r="H6" s="9">
        <v>77819.08</v>
      </c>
      <c r="I6" s="9"/>
      <c r="J6" s="9"/>
      <c r="K6" s="9">
        <v>81774.1</v>
      </c>
      <c r="L6" s="111"/>
    </row>
    <row r="7" spans="1:12" ht="28.8">
      <c r="A7" s="110" t="s">
        <v>145</v>
      </c>
      <c r="B7" s="8" t="s">
        <v>149</v>
      </c>
      <c r="C7" s="10" t="s">
        <v>150</v>
      </c>
      <c r="D7" s="8" t="s">
        <v>151</v>
      </c>
      <c r="E7" s="9">
        <v>175000</v>
      </c>
      <c r="F7" s="8" t="s">
        <v>50</v>
      </c>
      <c r="G7" s="8" t="s">
        <v>79</v>
      </c>
      <c r="H7" s="9">
        <v>178219.79</v>
      </c>
      <c r="I7" s="9"/>
      <c r="J7" s="9"/>
      <c r="K7" s="9">
        <v>187277.47</v>
      </c>
      <c r="L7" s="111"/>
    </row>
    <row r="8" spans="1:12" ht="28.8">
      <c r="A8" s="110" t="s">
        <v>58</v>
      </c>
      <c r="B8" s="8" t="s">
        <v>59</v>
      </c>
      <c r="C8" s="10">
        <v>38175</v>
      </c>
      <c r="D8" s="8" t="s">
        <v>60</v>
      </c>
      <c r="E8" s="9">
        <v>66684.86</v>
      </c>
      <c r="F8" s="8" t="s">
        <v>50</v>
      </c>
      <c r="G8" s="8" t="s">
        <v>51</v>
      </c>
      <c r="H8" s="9">
        <v>69056.27</v>
      </c>
      <c r="I8" s="9"/>
      <c r="J8" s="9">
        <v>69056.27</v>
      </c>
      <c r="K8" s="9"/>
      <c r="L8" s="111"/>
    </row>
    <row r="9" spans="1:12" ht="28.8">
      <c r="A9" s="110" t="s">
        <v>58</v>
      </c>
      <c r="B9" s="8" t="s">
        <v>59</v>
      </c>
      <c r="C9" s="10">
        <v>38175</v>
      </c>
      <c r="D9" s="8" t="s">
        <v>60</v>
      </c>
      <c r="E9" s="9">
        <v>31002</v>
      </c>
      <c r="F9" s="8" t="s">
        <v>50</v>
      </c>
      <c r="G9" s="8" t="s">
        <v>51</v>
      </c>
      <c r="H9" s="9">
        <v>32064.57</v>
      </c>
      <c r="I9" s="9"/>
      <c r="J9" s="9">
        <v>32969.8</v>
      </c>
      <c r="K9" s="9"/>
      <c r="L9" s="111"/>
    </row>
    <row r="10" spans="1:12" ht="28.8">
      <c r="A10" s="110" t="s">
        <v>58</v>
      </c>
      <c r="B10" s="8" t="s">
        <v>59</v>
      </c>
      <c r="C10" s="10">
        <v>38175</v>
      </c>
      <c r="D10" s="8" t="s">
        <v>60</v>
      </c>
      <c r="E10" s="9">
        <v>40974.89</v>
      </c>
      <c r="F10" s="8" t="s">
        <v>50</v>
      </c>
      <c r="G10" s="8" t="s">
        <v>51</v>
      </c>
      <c r="H10" s="9">
        <v>42369.37</v>
      </c>
      <c r="I10" s="9"/>
      <c r="J10" s="9">
        <v>43565.52</v>
      </c>
      <c r="K10" s="9"/>
      <c r="L10" s="111"/>
    </row>
    <row r="11" spans="1:12" ht="28.8">
      <c r="A11" s="110" t="s">
        <v>58</v>
      </c>
      <c r="B11" s="8" t="s">
        <v>59</v>
      </c>
      <c r="C11" s="10">
        <v>38175</v>
      </c>
      <c r="D11" s="8" t="s">
        <v>60</v>
      </c>
      <c r="E11" s="9">
        <v>55697.4</v>
      </c>
      <c r="F11" s="8" t="s">
        <v>50</v>
      </c>
      <c r="G11" s="8" t="s">
        <v>51</v>
      </c>
      <c r="H11" s="9">
        <v>57366.02</v>
      </c>
      <c r="I11" s="9"/>
      <c r="J11" s="9">
        <v>15130</v>
      </c>
      <c r="K11" s="9">
        <v>44753.2</v>
      </c>
      <c r="L11" s="111">
        <v>44753.2</v>
      </c>
    </row>
    <row r="12" spans="1:12" ht="28.8">
      <c r="A12" s="110" t="s">
        <v>58</v>
      </c>
      <c r="B12" s="8" t="s">
        <v>59</v>
      </c>
      <c r="C12" s="10">
        <v>38175</v>
      </c>
      <c r="D12" s="8" t="s">
        <v>60</v>
      </c>
      <c r="E12" s="9">
        <v>118820</v>
      </c>
      <c r="F12" s="8" t="s">
        <v>50</v>
      </c>
      <c r="G12" s="8" t="s">
        <v>51</v>
      </c>
      <c r="H12" s="9">
        <v>122305.44</v>
      </c>
      <c r="I12" s="9"/>
      <c r="J12" s="9"/>
      <c r="K12" s="9">
        <v>128521.37</v>
      </c>
      <c r="L12" s="111">
        <v>128521.37</v>
      </c>
    </row>
    <row r="13" spans="1:12" ht="28.8">
      <c r="A13" s="110" t="s">
        <v>58</v>
      </c>
      <c r="B13" s="8" t="s">
        <v>59</v>
      </c>
      <c r="C13" s="10">
        <v>38175</v>
      </c>
      <c r="D13" s="8" t="s">
        <v>60</v>
      </c>
      <c r="E13" s="9">
        <v>81558</v>
      </c>
      <c r="F13" s="8" t="s">
        <v>50</v>
      </c>
      <c r="G13" s="8" t="s">
        <v>51</v>
      </c>
      <c r="H13" s="9">
        <v>83796.71</v>
      </c>
      <c r="I13" s="9"/>
      <c r="J13" s="9"/>
      <c r="K13" s="9">
        <v>88055.51</v>
      </c>
      <c r="L13" s="111">
        <v>88055.51</v>
      </c>
    </row>
    <row r="14" spans="1:12" ht="28.8">
      <c r="A14" s="110" t="s">
        <v>58</v>
      </c>
      <c r="B14" s="8" t="s">
        <v>59</v>
      </c>
      <c r="C14" s="10">
        <v>38175</v>
      </c>
      <c r="D14" s="8" t="s">
        <v>60</v>
      </c>
      <c r="E14" s="9">
        <v>37133</v>
      </c>
      <c r="F14" s="8" t="s">
        <v>50</v>
      </c>
      <c r="G14" s="8" t="s">
        <v>51</v>
      </c>
      <c r="H14" s="9">
        <v>38035.71</v>
      </c>
      <c r="I14" s="9"/>
      <c r="J14" s="9"/>
      <c r="K14" s="9">
        <v>39968.8</v>
      </c>
      <c r="L14" s="111"/>
    </row>
    <row r="15" spans="1:12" ht="28.8">
      <c r="A15" s="110" t="s">
        <v>58</v>
      </c>
      <c r="B15" s="8" t="s">
        <v>59</v>
      </c>
      <c r="C15" s="10">
        <v>38175</v>
      </c>
      <c r="D15" s="8" t="s">
        <v>60</v>
      </c>
      <c r="E15" s="9">
        <v>3417</v>
      </c>
      <c r="F15" s="8" t="s">
        <v>50</v>
      </c>
      <c r="G15" s="8" t="s">
        <v>51</v>
      </c>
      <c r="H15" s="9">
        <v>3499.6</v>
      </c>
      <c r="I15" s="9"/>
      <c r="J15" s="9"/>
      <c r="K15" s="9">
        <v>3677.47</v>
      </c>
      <c r="L15" s="111"/>
    </row>
    <row r="16" spans="1:12" ht="43.2">
      <c r="A16" s="110" t="s">
        <v>58</v>
      </c>
      <c r="B16" s="8" t="s">
        <v>429</v>
      </c>
      <c r="C16" s="10">
        <v>44126</v>
      </c>
      <c r="D16" s="8" t="s">
        <v>430</v>
      </c>
      <c r="E16" s="9">
        <v>42622.03</v>
      </c>
      <c r="F16" s="8" t="s">
        <v>431</v>
      </c>
      <c r="G16" s="8" t="s">
        <v>104</v>
      </c>
      <c r="H16" s="9"/>
      <c r="I16" s="9">
        <v>42622.03</v>
      </c>
      <c r="J16" s="9"/>
      <c r="K16" s="9">
        <v>44550.67</v>
      </c>
      <c r="L16" s="111"/>
    </row>
    <row r="17" spans="1:12" ht="43.2">
      <c r="A17" s="110" t="s">
        <v>91</v>
      </c>
      <c r="B17" s="8" t="s">
        <v>117</v>
      </c>
      <c r="C17" s="10">
        <v>42885</v>
      </c>
      <c r="D17" s="8" t="s">
        <v>118</v>
      </c>
      <c r="E17" s="9">
        <v>44095.72</v>
      </c>
      <c r="F17" s="8" t="s">
        <v>119</v>
      </c>
      <c r="G17" s="8" t="s">
        <v>104</v>
      </c>
      <c r="H17" s="9">
        <v>5055.45</v>
      </c>
      <c r="I17" s="9"/>
      <c r="J17" s="9"/>
      <c r="K17" s="9">
        <v>5312.39</v>
      </c>
      <c r="L17" s="111">
        <v>5312.39</v>
      </c>
    </row>
    <row r="18" spans="1:12" ht="43.2">
      <c r="A18" s="110" t="s">
        <v>170</v>
      </c>
      <c r="B18" s="112" t="s">
        <v>432</v>
      </c>
      <c r="C18" s="112"/>
      <c r="D18" s="35" t="s">
        <v>267</v>
      </c>
      <c r="E18" s="9">
        <v>87680.84</v>
      </c>
      <c r="F18" s="8" t="s">
        <v>431</v>
      </c>
      <c r="G18" s="8" t="s">
        <v>104</v>
      </c>
      <c r="H18" s="9"/>
      <c r="I18" s="9">
        <v>87680.84</v>
      </c>
      <c r="J18" s="9"/>
      <c r="K18" s="9">
        <v>87680.84</v>
      </c>
      <c r="L18" s="111"/>
    </row>
    <row r="19" spans="1:12" ht="72">
      <c r="A19" s="110" t="s">
        <v>433</v>
      </c>
      <c r="B19" s="112" t="s">
        <v>434</v>
      </c>
      <c r="C19" s="112" t="s">
        <v>435</v>
      </c>
      <c r="D19" s="35" t="s">
        <v>436</v>
      </c>
      <c r="E19" s="9">
        <v>180102.41</v>
      </c>
      <c r="F19" s="8" t="s">
        <v>50</v>
      </c>
      <c r="G19" s="27" t="s">
        <v>79</v>
      </c>
      <c r="H19" s="9"/>
      <c r="I19" s="9">
        <v>180102.41</v>
      </c>
      <c r="J19" s="9"/>
      <c r="K19" s="9">
        <v>187214.47</v>
      </c>
      <c r="L19" s="111"/>
    </row>
    <row r="20" spans="1:12" ht="28.8">
      <c r="A20" s="110" t="s">
        <v>75</v>
      </c>
      <c r="B20" s="8" t="s">
        <v>76</v>
      </c>
      <c r="C20" s="10">
        <v>43559</v>
      </c>
      <c r="D20" s="8" t="s">
        <v>77</v>
      </c>
      <c r="E20" s="9">
        <v>17082.09</v>
      </c>
      <c r="F20" s="8" t="s">
        <v>50</v>
      </c>
      <c r="G20" s="8" t="s">
        <v>51</v>
      </c>
      <c r="H20" s="9">
        <v>17494.09</v>
      </c>
      <c r="I20" s="9"/>
      <c r="J20" s="9"/>
      <c r="K20" s="9">
        <v>18383.19</v>
      </c>
      <c r="L20" s="111"/>
    </row>
    <row r="21" spans="1:12" ht="43.2">
      <c r="A21" s="110" t="s">
        <v>75</v>
      </c>
      <c r="B21" s="8" t="s">
        <v>76</v>
      </c>
      <c r="C21" s="10">
        <v>43559</v>
      </c>
      <c r="D21" s="8" t="s">
        <v>77</v>
      </c>
      <c r="E21" s="9">
        <v>3956</v>
      </c>
      <c r="F21" s="8" t="s">
        <v>120</v>
      </c>
      <c r="G21" s="8" t="s">
        <v>104</v>
      </c>
      <c r="H21" s="9">
        <v>4051.42</v>
      </c>
      <c r="I21" s="9"/>
      <c r="J21" s="9"/>
      <c r="K21" s="9">
        <v>4257.32</v>
      </c>
      <c r="L21" s="111"/>
    </row>
    <row r="22" spans="1:12" ht="43.2">
      <c r="A22" s="110" t="s">
        <v>437</v>
      </c>
      <c r="B22" s="112" t="s">
        <v>438</v>
      </c>
      <c r="C22" s="113">
        <v>44232</v>
      </c>
      <c r="D22" s="35" t="s">
        <v>439</v>
      </c>
      <c r="E22" s="9">
        <v>127635.14</v>
      </c>
      <c r="F22" s="8" t="s">
        <v>116</v>
      </c>
      <c r="G22" s="8" t="s">
        <v>104</v>
      </c>
      <c r="H22" s="9"/>
      <c r="I22" s="9">
        <v>127635.14</v>
      </c>
      <c r="J22" s="9">
        <v>127635.14</v>
      </c>
      <c r="K22" s="9"/>
      <c r="L22" s="111"/>
    </row>
    <row r="23" spans="1:12" ht="28.8">
      <c r="A23" s="110" t="s">
        <v>61</v>
      </c>
      <c r="B23" s="8" t="s">
        <v>62</v>
      </c>
      <c r="C23" s="10">
        <v>40876</v>
      </c>
      <c r="D23" s="8" t="s">
        <v>63</v>
      </c>
      <c r="E23" s="9">
        <v>50181.82</v>
      </c>
      <c r="F23" s="8" t="s">
        <v>50</v>
      </c>
      <c r="G23" s="8" t="s">
        <v>51</v>
      </c>
      <c r="H23" s="9">
        <v>52443.24</v>
      </c>
      <c r="I23" s="9"/>
      <c r="J23" s="9"/>
      <c r="K23" s="9">
        <v>55108.57</v>
      </c>
      <c r="L23" s="111"/>
    </row>
    <row r="24" spans="1:12" ht="28.8">
      <c r="A24" s="110" t="s">
        <v>94</v>
      </c>
      <c r="B24" s="8" t="s">
        <v>95</v>
      </c>
      <c r="C24" s="10">
        <v>41411</v>
      </c>
      <c r="D24" s="8" t="s">
        <v>96</v>
      </c>
      <c r="E24" s="9">
        <v>42946.3</v>
      </c>
      <c r="F24" s="8" t="s">
        <v>97</v>
      </c>
      <c r="G24" s="8" t="s">
        <v>92</v>
      </c>
      <c r="H24" s="9">
        <v>85.49</v>
      </c>
      <c r="I24" s="9"/>
      <c r="J24" s="9">
        <v>87.42</v>
      </c>
      <c r="K24" s="9"/>
      <c r="L24" s="111"/>
    </row>
    <row r="25" spans="1:12" ht="28.8">
      <c r="A25" s="110" t="s">
        <v>94</v>
      </c>
      <c r="B25" s="8" t="s">
        <v>98</v>
      </c>
      <c r="C25" s="10">
        <v>42032</v>
      </c>
      <c r="D25" s="8" t="s">
        <v>99</v>
      </c>
      <c r="E25" s="9">
        <v>13592.55</v>
      </c>
      <c r="F25" s="8" t="s">
        <v>116</v>
      </c>
      <c r="G25" s="8" t="s">
        <v>115</v>
      </c>
      <c r="H25" s="9">
        <v>13931.74</v>
      </c>
      <c r="I25" s="9"/>
      <c r="J25" s="9">
        <v>14246.23</v>
      </c>
      <c r="K25" s="9"/>
      <c r="L25" s="111"/>
    </row>
    <row r="26" spans="1:12" ht="28.8">
      <c r="A26" s="110" t="s">
        <v>94</v>
      </c>
      <c r="B26" s="8" t="s">
        <v>98</v>
      </c>
      <c r="C26" s="10">
        <v>42032</v>
      </c>
      <c r="D26" s="8" t="s">
        <v>99</v>
      </c>
      <c r="E26" s="9">
        <v>31981</v>
      </c>
      <c r="F26" s="8" t="s">
        <v>100</v>
      </c>
      <c r="G26" s="8" t="s">
        <v>90</v>
      </c>
      <c r="H26" s="9">
        <v>18699.03</v>
      </c>
      <c r="I26" s="9"/>
      <c r="J26" s="9">
        <v>8899.95</v>
      </c>
      <c r="K26" s="9">
        <v>10815.5</v>
      </c>
      <c r="L26" s="111">
        <v>8031.16</v>
      </c>
    </row>
    <row r="27" spans="1:12" ht="43.2">
      <c r="A27" s="110" t="s">
        <v>440</v>
      </c>
      <c r="B27" s="112" t="s">
        <v>441</v>
      </c>
      <c r="C27" s="113">
        <v>44882</v>
      </c>
      <c r="D27" s="35" t="s">
        <v>165</v>
      </c>
      <c r="E27" s="9">
        <v>42560.36</v>
      </c>
      <c r="F27" s="8" t="s">
        <v>442</v>
      </c>
      <c r="G27" s="8" t="s">
        <v>104</v>
      </c>
      <c r="H27" s="9"/>
      <c r="I27" s="9">
        <v>42560.36</v>
      </c>
      <c r="J27" s="9"/>
      <c r="K27" s="9">
        <v>42560.36</v>
      </c>
      <c r="L27" s="111"/>
    </row>
    <row r="28" spans="1:12" ht="43.2">
      <c r="A28" s="110" t="s">
        <v>101</v>
      </c>
      <c r="B28" s="8" t="s">
        <v>102</v>
      </c>
      <c r="C28" s="10">
        <v>43986</v>
      </c>
      <c r="D28" s="8" t="s">
        <v>148</v>
      </c>
      <c r="E28" s="9">
        <v>30000</v>
      </c>
      <c r="F28" s="8" t="s">
        <v>103</v>
      </c>
      <c r="G28" s="8" t="s">
        <v>104</v>
      </c>
      <c r="H28" s="9">
        <v>13078.53</v>
      </c>
      <c r="I28" s="9"/>
      <c r="J28" s="9"/>
      <c r="K28" s="9">
        <v>13727.8</v>
      </c>
      <c r="L28" s="111"/>
    </row>
    <row r="29" spans="1:12" ht="28.8">
      <c r="A29" s="110" t="s">
        <v>67</v>
      </c>
      <c r="B29" s="8" t="s">
        <v>68</v>
      </c>
      <c r="C29" s="10">
        <v>41779</v>
      </c>
      <c r="D29" s="8" t="s">
        <v>40</v>
      </c>
      <c r="E29" s="9">
        <v>576355.6</v>
      </c>
      <c r="F29" s="8" t="s">
        <v>50</v>
      </c>
      <c r="G29" s="8" t="s">
        <v>51</v>
      </c>
      <c r="H29" s="9">
        <v>597410.94</v>
      </c>
      <c r="I29" s="9"/>
      <c r="J29" s="9">
        <v>597410.94</v>
      </c>
      <c r="K29" s="9"/>
      <c r="L29" s="111"/>
    </row>
    <row r="30" spans="1:12" ht="28.8">
      <c r="A30" s="110" t="s">
        <v>67</v>
      </c>
      <c r="B30" s="8" t="s">
        <v>68</v>
      </c>
      <c r="C30" s="10">
        <v>41779</v>
      </c>
      <c r="D30" s="8" t="s">
        <v>40</v>
      </c>
      <c r="E30" s="9">
        <v>214502.8</v>
      </c>
      <c r="F30" s="8" t="s">
        <v>50</v>
      </c>
      <c r="G30" s="8" t="s">
        <v>51</v>
      </c>
      <c r="H30" s="9">
        <v>221859.06</v>
      </c>
      <c r="I30" s="9"/>
      <c r="J30" s="9">
        <v>231061.42</v>
      </c>
      <c r="K30" s="9"/>
      <c r="L30" s="111"/>
    </row>
    <row r="31" spans="1:12" ht="28.8">
      <c r="A31" s="110" t="s">
        <v>105</v>
      </c>
      <c r="B31" s="8" t="s">
        <v>106</v>
      </c>
      <c r="C31" s="10">
        <v>42130</v>
      </c>
      <c r="D31" s="8" t="s">
        <v>107</v>
      </c>
      <c r="E31" s="9">
        <v>22000</v>
      </c>
      <c r="F31" s="8" t="s">
        <v>108</v>
      </c>
      <c r="G31" s="8" t="s">
        <v>109</v>
      </c>
      <c r="H31" s="9">
        <v>243.48</v>
      </c>
      <c r="I31" s="9"/>
      <c r="J31" s="9"/>
      <c r="K31" s="9">
        <v>255.85</v>
      </c>
      <c r="L31" s="111"/>
    </row>
    <row r="32" spans="1:12" ht="28.8">
      <c r="A32" s="110" t="s">
        <v>52</v>
      </c>
      <c r="B32" s="8" t="s">
        <v>53</v>
      </c>
      <c r="C32" s="10">
        <v>41088</v>
      </c>
      <c r="D32" s="8" t="s">
        <v>54</v>
      </c>
      <c r="E32" s="9">
        <v>105593</v>
      </c>
      <c r="F32" s="8" t="s">
        <v>50</v>
      </c>
      <c r="G32" s="8" t="s">
        <v>51</v>
      </c>
      <c r="H32" s="9">
        <v>98595.83</v>
      </c>
      <c r="I32" s="9"/>
      <c r="J32" s="9"/>
      <c r="K32" s="9">
        <v>103606.77</v>
      </c>
      <c r="L32" s="111"/>
    </row>
    <row r="33" spans="1:12" ht="28.8">
      <c r="A33" s="110" t="s">
        <v>52</v>
      </c>
      <c r="B33" s="8" t="s">
        <v>53</v>
      </c>
      <c r="C33" s="10">
        <v>41088</v>
      </c>
      <c r="D33" s="8" t="s">
        <v>54</v>
      </c>
      <c r="E33" s="9">
        <v>13500</v>
      </c>
      <c r="F33" s="8" t="s">
        <v>50</v>
      </c>
      <c r="G33" s="8" t="s">
        <v>51</v>
      </c>
      <c r="H33" s="9">
        <v>14112.51</v>
      </c>
      <c r="I33" s="9"/>
      <c r="J33" s="9"/>
      <c r="K33" s="9">
        <v>14829.75</v>
      </c>
      <c r="L33" s="111"/>
    </row>
    <row r="34" spans="1:12" ht="28.8">
      <c r="A34" s="110" t="s">
        <v>52</v>
      </c>
      <c r="B34" s="8" t="s">
        <v>78</v>
      </c>
      <c r="C34" s="10">
        <v>41149</v>
      </c>
      <c r="D34" s="8" t="s">
        <v>54</v>
      </c>
      <c r="E34" s="9">
        <v>19500</v>
      </c>
      <c r="F34" s="8" t="s">
        <v>50</v>
      </c>
      <c r="G34" s="8" t="s">
        <v>79</v>
      </c>
      <c r="H34" s="9">
        <v>19964.64</v>
      </c>
      <c r="I34" s="9"/>
      <c r="J34" s="9"/>
      <c r="K34" s="9">
        <v>20979.31</v>
      </c>
      <c r="L34" s="111"/>
    </row>
    <row r="35" spans="1:12" ht="28.8">
      <c r="A35" s="110" t="s">
        <v>69</v>
      </c>
      <c r="B35" s="8" t="s">
        <v>70</v>
      </c>
      <c r="C35" s="10">
        <v>41758</v>
      </c>
      <c r="D35" s="8" t="s">
        <v>71</v>
      </c>
      <c r="E35" s="9">
        <v>95995</v>
      </c>
      <c r="F35" s="8" t="s">
        <v>50</v>
      </c>
      <c r="G35" s="8" t="s">
        <v>51</v>
      </c>
      <c r="H35" s="9">
        <v>98799.73</v>
      </c>
      <c r="I35" s="9"/>
      <c r="J35" s="9"/>
      <c r="K35" s="9">
        <v>103821.04</v>
      </c>
      <c r="L35" s="111"/>
    </row>
    <row r="36" spans="1:12" ht="28.8">
      <c r="A36" s="110" t="s">
        <v>83</v>
      </c>
      <c r="B36" s="8" t="s">
        <v>443</v>
      </c>
      <c r="C36" s="10">
        <v>43560</v>
      </c>
      <c r="D36" s="8" t="s">
        <v>84</v>
      </c>
      <c r="E36" s="9">
        <v>17552.24</v>
      </c>
      <c r="F36" s="8" t="s">
        <v>85</v>
      </c>
      <c r="G36" s="8" t="s">
        <v>79</v>
      </c>
      <c r="H36" s="9">
        <v>17968.56</v>
      </c>
      <c r="I36" s="9"/>
      <c r="J36" s="9"/>
      <c r="K36" s="9">
        <v>18881.78</v>
      </c>
      <c r="L36" s="111"/>
    </row>
    <row r="37" spans="1:12" ht="28.8">
      <c r="A37" s="110" t="s">
        <v>55</v>
      </c>
      <c r="B37" s="8" t="s">
        <v>56</v>
      </c>
      <c r="C37" s="10">
        <v>41505</v>
      </c>
      <c r="D37" s="8" t="s">
        <v>57</v>
      </c>
      <c r="E37" s="9">
        <v>19247.5</v>
      </c>
      <c r="F37" s="8" t="s">
        <v>50</v>
      </c>
      <c r="G37" s="8" t="s">
        <v>51</v>
      </c>
      <c r="H37" s="9">
        <v>20209.01</v>
      </c>
      <c r="I37" s="9"/>
      <c r="J37" s="9"/>
      <c r="K37" s="9">
        <v>21236.1</v>
      </c>
      <c r="L37" s="111"/>
    </row>
    <row r="38" spans="1:12" ht="28.8">
      <c r="A38" s="110" t="s">
        <v>55</v>
      </c>
      <c r="B38" s="8" t="s">
        <v>121</v>
      </c>
      <c r="C38" s="10" t="s">
        <v>122</v>
      </c>
      <c r="D38" s="8" t="s">
        <v>123</v>
      </c>
      <c r="E38" s="9">
        <v>333925.87</v>
      </c>
      <c r="F38" s="8" t="s">
        <v>124</v>
      </c>
      <c r="G38" s="8" t="s">
        <v>125</v>
      </c>
      <c r="H38" s="9">
        <v>325987.78</v>
      </c>
      <c r="I38" s="9"/>
      <c r="J38" s="9">
        <v>2465.4</v>
      </c>
      <c r="K38" s="9">
        <v>339974.5</v>
      </c>
      <c r="L38" s="111"/>
    </row>
    <row r="39" spans="1:12" ht="43.2">
      <c r="A39" s="110" t="s">
        <v>55</v>
      </c>
      <c r="B39" s="8" t="s">
        <v>121</v>
      </c>
      <c r="C39" s="10" t="s">
        <v>122</v>
      </c>
      <c r="D39" s="8" t="s">
        <v>123</v>
      </c>
      <c r="E39" s="9">
        <v>52176</v>
      </c>
      <c r="F39" s="8" t="s">
        <v>124</v>
      </c>
      <c r="G39" s="8" t="s">
        <v>104</v>
      </c>
      <c r="H39" s="9">
        <v>37588.7</v>
      </c>
      <c r="I39" s="9"/>
      <c r="J39" s="9">
        <v>2390</v>
      </c>
      <c r="K39" s="9">
        <v>37089.27</v>
      </c>
      <c r="L39" s="111"/>
    </row>
    <row r="40" spans="1:12" ht="43.2">
      <c r="A40" s="110" t="s">
        <v>134</v>
      </c>
      <c r="B40" s="8" t="s">
        <v>135</v>
      </c>
      <c r="C40" s="10">
        <v>41681</v>
      </c>
      <c r="D40" s="8" t="s">
        <v>136</v>
      </c>
      <c r="E40" s="9">
        <v>15000</v>
      </c>
      <c r="F40" s="8" t="s">
        <v>137</v>
      </c>
      <c r="G40" s="8" t="s">
        <v>113</v>
      </c>
      <c r="H40" s="9">
        <v>15374.88</v>
      </c>
      <c r="I40" s="9"/>
      <c r="J40" s="9">
        <v>15653.5</v>
      </c>
      <c r="K40" s="9">
        <v>0</v>
      </c>
      <c r="L40" s="111"/>
    </row>
    <row r="41" spans="1:12" ht="28.8">
      <c r="A41" s="110" t="s">
        <v>126</v>
      </c>
      <c r="B41" s="8" t="s">
        <v>127</v>
      </c>
      <c r="C41" s="10">
        <v>41520</v>
      </c>
      <c r="D41" s="8" t="s">
        <v>128</v>
      </c>
      <c r="E41" s="9">
        <v>78096.19</v>
      </c>
      <c r="F41" s="8" t="s">
        <v>129</v>
      </c>
      <c r="G41" s="8" t="s">
        <v>113</v>
      </c>
      <c r="H41" s="9">
        <v>79728.52</v>
      </c>
      <c r="I41" s="9"/>
      <c r="J41" s="9">
        <v>83035.31</v>
      </c>
      <c r="K41" s="9">
        <v>25.44</v>
      </c>
      <c r="L41" s="111">
        <v>25.44</v>
      </c>
    </row>
    <row r="42" spans="1:12" ht="28.8">
      <c r="A42" s="110" t="s">
        <v>126</v>
      </c>
      <c r="B42" s="8" t="s">
        <v>127</v>
      </c>
      <c r="C42" s="10">
        <v>41520</v>
      </c>
      <c r="D42" s="8" t="s">
        <v>128</v>
      </c>
      <c r="E42" s="9">
        <v>36500</v>
      </c>
      <c r="F42" s="8" t="s">
        <v>129</v>
      </c>
      <c r="G42" s="8" t="s">
        <v>130</v>
      </c>
      <c r="H42" s="9">
        <v>38161.12</v>
      </c>
      <c r="I42" s="9"/>
      <c r="J42" s="9">
        <v>38633.97</v>
      </c>
      <c r="K42" s="9">
        <v>1153.13</v>
      </c>
      <c r="L42" s="111">
        <v>1153.13</v>
      </c>
    </row>
    <row r="43" spans="1:12" ht="28.8">
      <c r="A43" s="110" t="s">
        <v>126</v>
      </c>
      <c r="B43" s="8" t="s">
        <v>127</v>
      </c>
      <c r="C43" s="10">
        <v>41520</v>
      </c>
      <c r="D43" s="8" t="s">
        <v>128</v>
      </c>
      <c r="E43" s="9">
        <v>30740.67</v>
      </c>
      <c r="F43" s="8" t="s">
        <v>129</v>
      </c>
      <c r="G43" s="8" t="s">
        <v>92</v>
      </c>
      <c r="H43" s="9">
        <v>32122.97</v>
      </c>
      <c r="I43" s="9"/>
      <c r="J43" s="9"/>
      <c r="K43" s="9">
        <v>33727.14</v>
      </c>
      <c r="L43" s="111">
        <v>33727.14</v>
      </c>
    </row>
    <row r="44" spans="1:12" ht="28.8">
      <c r="A44" s="110" t="s">
        <v>126</v>
      </c>
      <c r="B44" s="8" t="s">
        <v>131</v>
      </c>
      <c r="C44" s="10">
        <v>41733</v>
      </c>
      <c r="D44" s="8" t="s">
        <v>132</v>
      </c>
      <c r="E44" s="9">
        <v>79818.89</v>
      </c>
      <c r="F44" s="8" t="s">
        <v>129</v>
      </c>
      <c r="G44" s="8" t="s">
        <v>133</v>
      </c>
      <c r="H44" s="9">
        <v>82817.45</v>
      </c>
      <c r="I44" s="9"/>
      <c r="J44" s="9"/>
      <c r="K44" s="9">
        <v>86953.21</v>
      </c>
      <c r="L44" s="111">
        <v>86953.21</v>
      </c>
    </row>
    <row r="45" spans="1:12">
      <c r="A45" s="110" t="s">
        <v>49</v>
      </c>
      <c r="B45" s="8" t="s">
        <v>65</v>
      </c>
      <c r="C45" s="10">
        <v>41551</v>
      </c>
      <c r="D45" s="8" t="s">
        <v>66</v>
      </c>
      <c r="E45" s="9">
        <v>10000</v>
      </c>
      <c r="F45" s="8" t="s">
        <v>444</v>
      </c>
      <c r="G45" s="8" t="s">
        <v>93</v>
      </c>
      <c r="H45" s="9">
        <v>10503.82</v>
      </c>
      <c r="I45" s="9"/>
      <c r="J45" s="9"/>
      <c r="K45" s="9">
        <v>11037.65</v>
      </c>
      <c r="L45" s="111"/>
    </row>
    <row r="46" spans="1:12" ht="28.8">
      <c r="A46" s="110" t="s">
        <v>64</v>
      </c>
      <c r="B46" s="8" t="s">
        <v>65</v>
      </c>
      <c r="C46" s="10">
        <v>41551</v>
      </c>
      <c r="D46" s="8" t="s">
        <v>66</v>
      </c>
      <c r="E46" s="9">
        <v>3200.23</v>
      </c>
      <c r="F46" s="8" t="s">
        <v>50</v>
      </c>
      <c r="G46" s="8" t="s">
        <v>51</v>
      </c>
      <c r="H46" s="9">
        <v>3337</v>
      </c>
      <c r="I46" s="9"/>
      <c r="J46" s="9"/>
      <c r="K46" s="9">
        <v>3506.6</v>
      </c>
      <c r="L46" s="111"/>
    </row>
    <row r="47" spans="1:12" ht="28.8">
      <c r="A47" s="110" t="s">
        <v>64</v>
      </c>
      <c r="B47" s="8" t="s">
        <v>65</v>
      </c>
      <c r="C47" s="10">
        <v>41551</v>
      </c>
      <c r="D47" s="8" t="s">
        <v>66</v>
      </c>
      <c r="E47" s="9">
        <v>12041.26</v>
      </c>
      <c r="F47" s="8" t="s">
        <v>50</v>
      </c>
      <c r="G47" s="8" t="s">
        <v>51</v>
      </c>
      <c r="H47" s="9">
        <v>12540.14</v>
      </c>
      <c r="I47" s="9"/>
      <c r="J47" s="9"/>
      <c r="K47" s="9">
        <v>13177.47</v>
      </c>
      <c r="L47" s="111"/>
    </row>
    <row r="48" spans="1:12" ht="28.8">
      <c r="A48" s="110" t="s">
        <v>64</v>
      </c>
      <c r="B48" s="8" t="s">
        <v>65</v>
      </c>
      <c r="C48" s="10">
        <v>41551</v>
      </c>
      <c r="D48" s="8" t="s">
        <v>66</v>
      </c>
      <c r="E48" s="9">
        <v>24990</v>
      </c>
      <c r="F48" s="8" t="s">
        <v>50</v>
      </c>
      <c r="G48" s="8" t="s">
        <v>51</v>
      </c>
      <c r="H48" s="9">
        <v>25993.96</v>
      </c>
      <c r="I48" s="9"/>
      <c r="J48" s="9"/>
      <c r="K48" s="9">
        <v>27315.05</v>
      </c>
      <c r="L48" s="111"/>
    </row>
    <row r="49" spans="1:12" ht="28.8">
      <c r="A49" s="110" t="s">
        <v>64</v>
      </c>
      <c r="B49" s="8" t="s">
        <v>65</v>
      </c>
      <c r="C49" s="10">
        <v>41551</v>
      </c>
      <c r="D49" s="8" t="s">
        <v>66</v>
      </c>
      <c r="E49" s="9">
        <v>9768.51</v>
      </c>
      <c r="F49" s="8" t="s">
        <v>50</v>
      </c>
      <c r="G49" s="8" t="s">
        <v>51</v>
      </c>
      <c r="H49" s="9">
        <v>10132.25</v>
      </c>
      <c r="I49" s="9"/>
      <c r="J49" s="9"/>
      <c r="K49" s="9">
        <v>10647.19</v>
      </c>
      <c r="L49" s="111"/>
    </row>
    <row r="50" spans="1:12" ht="43.2">
      <c r="A50" s="110" t="s">
        <v>152</v>
      </c>
      <c r="B50" s="8" t="s">
        <v>153</v>
      </c>
      <c r="C50" s="10">
        <v>44428</v>
      </c>
      <c r="D50" s="8" t="s">
        <v>154</v>
      </c>
      <c r="E50" s="9" t="s">
        <v>155</v>
      </c>
      <c r="F50" s="8" t="s">
        <v>120</v>
      </c>
      <c r="G50" s="8" t="s">
        <v>104</v>
      </c>
      <c r="H50" s="9">
        <v>37723.93</v>
      </c>
      <c r="I50" s="9"/>
      <c r="J50" s="9">
        <v>27630.87</v>
      </c>
      <c r="K50" s="9">
        <v>11436.17</v>
      </c>
      <c r="L50" s="111">
        <v>11436.17</v>
      </c>
    </row>
    <row r="51" spans="1:12" ht="43.2">
      <c r="A51" s="110" t="s">
        <v>80</v>
      </c>
      <c r="B51" s="8" t="s">
        <v>81</v>
      </c>
      <c r="C51" s="10">
        <v>41676</v>
      </c>
      <c r="D51" s="8" t="s">
        <v>82</v>
      </c>
      <c r="E51" s="9">
        <v>2042.64</v>
      </c>
      <c r="F51" s="8" t="s">
        <v>50</v>
      </c>
      <c r="G51" s="114" t="s">
        <v>79</v>
      </c>
      <c r="H51" s="9">
        <v>11737.38</v>
      </c>
      <c r="I51" s="9"/>
      <c r="J51" s="9"/>
      <c r="K51" s="9">
        <v>12333.91</v>
      </c>
      <c r="L51" s="111"/>
    </row>
    <row r="52" spans="1:12" ht="28.8">
      <c r="A52" s="110" t="s">
        <v>80</v>
      </c>
      <c r="B52" s="8" t="s">
        <v>110</v>
      </c>
      <c r="C52" s="10">
        <v>41676</v>
      </c>
      <c r="D52" s="8" t="s">
        <v>111</v>
      </c>
      <c r="E52" s="9">
        <v>96795</v>
      </c>
      <c r="F52" s="8" t="s">
        <v>112</v>
      </c>
      <c r="G52" s="8" t="s">
        <v>113</v>
      </c>
      <c r="H52" s="9">
        <v>26934.27</v>
      </c>
      <c r="I52" s="9"/>
      <c r="J52" s="9"/>
      <c r="K52" s="9">
        <v>28303.15</v>
      </c>
      <c r="L52" s="111"/>
    </row>
    <row r="53" spans="1:12" ht="28.8">
      <c r="A53" s="110" t="s">
        <v>80</v>
      </c>
      <c r="B53" s="8" t="s">
        <v>114</v>
      </c>
      <c r="C53" s="10">
        <v>41676</v>
      </c>
      <c r="D53" s="8" t="s">
        <v>82</v>
      </c>
      <c r="E53" s="9">
        <v>186990.17</v>
      </c>
      <c r="F53" s="8" t="s">
        <v>112</v>
      </c>
      <c r="G53" s="8" t="s">
        <v>113</v>
      </c>
      <c r="H53" s="9">
        <v>110288.78</v>
      </c>
      <c r="I53" s="9">
        <v>21469.56</v>
      </c>
      <c r="J53" s="9"/>
      <c r="K53" s="9">
        <v>138367.44</v>
      </c>
      <c r="L53" s="111"/>
    </row>
    <row r="54" spans="1:12" ht="43.2">
      <c r="A54" s="110" t="s">
        <v>80</v>
      </c>
      <c r="B54" s="8" t="s">
        <v>81</v>
      </c>
      <c r="C54" s="10">
        <v>41676</v>
      </c>
      <c r="D54" s="8" t="s">
        <v>82</v>
      </c>
      <c r="E54" s="9">
        <v>10423.12</v>
      </c>
      <c r="F54" s="8" t="s">
        <v>50</v>
      </c>
      <c r="G54" s="8" t="s">
        <v>79</v>
      </c>
      <c r="H54" s="9">
        <v>10625.67</v>
      </c>
      <c r="I54" s="9"/>
      <c r="J54" s="9"/>
      <c r="K54" s="9">
        <v>11165.7</v>
      </c>
      <c r="L54" s="111"/>
    </row>
    <row r="55" spans="1:12" ht="15" thickBot="1">
      <c r="A55" s="115" t="s">
        <v>36</v>
      </c>
      <c r="B55" s="116"/>
      <c r="C55" s="116"/>
      <c r="D55" s="116"/>
      <c r="E55" s="117"/>
      <c r="F55" s="116"/>
      <c r="G55" s="116"/>
      <c r="H55" s="118">
        <f>SUM(H2:H54)</f>
        <v>3777759.2600000002</v>
      </c>
      <c r="I55" s="118">
        <f>SUM(I2:I54)</f>
        <v>502070.34</v>
      </c>
      <c r="J55" s="118">
        <f>SUM(J2:J54)</f>
        <v>1309871.74</v>
      </c>
      <c r="K55" s="118">
        <f>SUM(K2:K54)</f>
        <v>3131282.1900000004</v>
      </c>
      <c r="L55" s="119">
        <f>SUM(L2:L54)</f>
        <v>961311.6399999999</v>
      </c>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5"/>
  <sheetViews>
    <sheetView view="normal" workbookViewId="0">
      <selection pane="topLeft" activeCell="E5" sqref="E5"/>
    </sheetView>
  </sheetViews>
  <sheetFormatPr defaultRowHeight="14.4"/>
  <cols>
    <col min="1" max="1" width="42" customWidth="1"/>
    <col min="2" max="2" width="27.5703125" customWidth="1"/>
    <col min="3" max="3" width="19" customWidth="1"/>
    <col min="4" max="4" width="25.5703125" customWidth="1"/>
    <col min="5" max="5" width="14.84765625" customWidth="1"/>
    <col min="6" max="6" width="20.84765625" customWidth="1"/>
  </cols>
  <sheetData>
    <row r="1" spans="1:6">
      <c r="A1" s="43" t="s">
        <v>448</v>
      </c>
      <c r="B1" s="44"/>
      <c r="C1" s="44"/>
      <c r="D1" s="44"/>
      <c r="E1" s="44"/>
      <c r="F1" s="44"/>
    </row>
    <row r="2" spans="1:6">
      <c r="A2" s="41" t="s">
        <v>44</v>
      </c>
      <c r="B2" s="41" t="s">
        <v>160</v>
      </c>
      <c r="C2" s="41" t="s">
        <v>45</v>
      </c>
      <c r="D2" s="41" t="s">
        <v>161</v>
      </c>
      <c r="E2" s="41" t="s">
        <v>46</v>
      </c>
      <c r="F2" s="41" t="s">
        <v>162</v>
      </c>
    </row>
    <row r="3" spans="1:6">
      <c r="A3" s="130" t="s">
        <v>449</v>
      </c>
      <c r="B3" s="124" t="s">
        <v>445</v>
      </c>
      <c r="C3" s="127">
        <v>44963</v>
      </c>
      <c r="D3" s="121" t="s">
        <v>446</v>
      </c>
      <c r="E3" s="125">
        <v>3500</v>
      </c>
      <c r="F3" s="126">
        <v>45156</v>
      </c>
    </row>
    <row r="4" spans="1:6">
      <c r="A4" s="130" t="s">
        <v>266</v>
      </c>
      <c r="B4" s="120" t="s">
        <v>447</v>
      </c>
      <c r="C4" s="128">
        <v>45275</v>
      </c>
      <c r="D4" s="120" t="s">
        <v>267</v>
      </c>
      <c r="E4" s="122">
        <v>1351.47</v>
      </c>
      <c r="F4" s="123">
        <v>45351</v>
      </c>
    </row>
    <row r="5" spans="1:6">
      <c r="A5" s="131" t="s">
        <v>188</v>
      </c>
      <c r="B5" s="31"/>
      <c r="C5" s="120"/>
      <c r="D5" s="120"/>
      <c r="E5" s="132">
        <f>SUM(E3:E4)</f>
        <v>4851.47</v>
      </c>
      <c r="F5" s="120"/>
    </row>
  </sheetData>
  <pageMargins left="0.7" right="0.7" top="0.75" bottom="0.75" header="0.3" footer="0.3"/>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5"/>
  <sheetViews>
    <sheetView topLeftCell="C1" view="normal" workbookViewId="0">
      <selection pane="topLeft" activeCell="C13" sqref="C13"/>
    </sheetView>
  </sheetViews>
  <sheetFormatPr defaultRowHeight="14.4"/>
  <cols>
    <col min="1" max="1" width="41.27734375" customWidth="1"/>
    <col min="2" max="2" width="25.7109375" customWidth="1"/>
    <col min="3" max="3" width="16.7109375" customWidth="1"/>
    <col min="4" max="4" width="17.84765625" customWidth="1"/>
    <col min="5" max="5" width="16.140625" customWidth="1"/>
    <col min="6" max="6" width="17" customWidth="1"/>
    <col min="7" max="7" width="54.84765625" hidden="1" customWidth="1"/>
  </cols>
  <sheetData>
    <row r="1" spans="1:7">
      <c r="A1" s="41" t="s">
        <v>450</v>
      </c>
      <c r="B1" s="42"/>
      <c r="C1" s="42"/>
      <c r="D1" s="42"/>
      <c r="E1" s="42"/>
      <c r="F1" s="42"/>
      <c r="G1" s="42"/>
    </row>
    <row r="2" spans="1:7">
      <c r="A2" s="41" t="s">
        <v>44</v>
      </c>
      <c r="B2" s="41" t="s">
        <v>160</v>
      </c>
      <c r="C2" s="41" t="s">
        <v>45</v>
      </c>
      <c r="D2" s="41" t="s">
        <v>161</v>
      </c>
      <c r="E2" s="41" t="s">
        <v>46</v>
      </c>
      <c r="F2" s="41" t="s">
        <v>198</v>
      </c>
      <c r="G2" s="41" t="s">
        <v>157</v>
      </c>
    </row>
    <row r="3" spans="1:7">
      <c r="A3" s="130" t="s">
        <v>449</v>
      </c>
      <c r="B3" s="120" t="s">
        <v>445</v>
      </c>
      <c r="C3" s="123">
        <v>44963</v>
      </c>
      <c r="D3" s="133" t="s">
        <v>446</v>
      </c>
      <c r="E3" s="122">
        <v>97197.24</v>
      </c>
      <c r="F3" s="134" t="s">
        <v>451</v>
      </c>
      <c r="G3" s="41"/>
    </row>
    <row r="4" spans="1:7">
      <c r="A4" s="130" t="s">
        <v>266</v>
      </c>
      <c r="B4" s="120" t="s">
        <v>452</v>
      </c>
      <c r="C4" s="123">
        <v>45275</v>
      </c>
      <c r="D4" s="120" t="s">
        <v>267</v>
      </c>
      <c r="E4" s="129">
        <v>7379.4</v>
      </c>
      <c r="F4" s="123">
        <v>45351</v>
      </c>
      <c r="G4" s="41"/>
    </row>
    <row r="5" spans="1:7">
      <c r="A5" s="41" t="s">
        <v>36</v>
      </c>
      <c r="B5" s="42"/>
      <c r="C5" s="42"/>
      <c r="D5" s="42"/>
      <c r="E5" s="135">
        <f>SUM(E3:E4)</f>
        <v>104576.64</v>
      </c>
      <c r="F5" s="42"/>
      <c r="G5" s="42"/>
    </row>
  </sheetData>
  <pageMargins left="0.7" right="0.7" top="0.75" bottom="0.75" header="0.3" footer="0.3"/>
  <pageSetup paperSize="9" orientation="portrait"/>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20"/>
  <sheetViews>
    <sheetView topLeftCell="A3" view="normal" workbookViewId="0">
      <selection pane="topLeft" activeCell="O11" sqref="O11"/>
    </sheetView>
  </sheetViews>
  <sheetFormatPr defaultRowHeight="14.4"/>
  <cols>
    <col min="1" max="1" width="11.41796875" customWidth="1"/>
    <col min="2" max="2" width="16.5703125" customWidth="1"/>
    <col min="3" max="3" width="11.84765625" customWidth="1"/>
    <col min="4" max="6" width="8.84765625" customWidth="1"/>
    <col min="7" max="7" width="16.27734375" customWidth="1"/>
    <col min="10" max="10" width="13.140625" customWidth="1"/>
    <col min="11" max="11" width="15.41796875" customWidth="1"/>
    <col min="14" max="14" width="14.84765625" customWidth="1"/>
  </cols>
  <sheetData>
    <row r="1" spans="1:11">
      <c r="A1" s="136" t="s">
        <v>453</v>
      </c>
      <c r="B1" s="136"/>
      <c r="C1" s="136"/>
      <c r="D1" s="136"/>
      <c r="E1" s="137"/>
      <c r="F1" s="137"/>
      <c r="G1" s="137"/>
      <c r="H1" s="137"/>
      <c r="I1" s="137"/>
      <c r="J1" s="137"/>
      <c r="K1" s="137"/>
    </row>
    <row r="2" spans="1:11" ht="15" thickBot="1">
      <c r="A2" s="137"/>
      <c r="B2" s="137"/>
      <c r="C2" s="137"/>
      <c r="D2" s="137"/>
      <c r="E2" s="137"/>
      <c r="F2" s="137"/>
      <c r="G2" s="137"/>
      <c r="H2" s="137"/>
      <c r="I2" s="137"/>
      <c r="J2" s="137"/>
      <c r="K2" s="137"/>
    </row>
    <row r="3" spans="1:11" ht="41.4">
      <c r="A3" s="138" t="s">
        <v>167</v>
      </c>
      <c r="B3" s="138" t="s">
        <v>168</v>
      </c>
      <c r="C3" s="138" t="s">
        <v>169</v>
      </c>
      <c r="D3" s="138" t="s">
        <v>189</v>
      </c>
      <c r="E3" s="138" t="s">
        <v>454</v>
      </c>
      <c r="F3" s="138" t="s">
        <v>190</v>
      </c>
      <c r="G3" s="138" t="s">
        <v>191</v>
      </c>
      <c r="H3" s="138" t="s">
        <v>192</v>
      </c>
      <c r="I3" s="138" t="s">
        <v>193</v>
      </c>
      <c r="J3" s="138" t="s">
        <v>194</v>
      </c>
      <c r="K3" s="139" t="s">
        <v>195</v>
      </c>
    </row>
    <row r="4" spans="1:11">
      <c r="A4" s="38" t="s">
        <v>184</v>
      </c>
      <c r="B4" s="38" t="s">
        <v>455</v>
      </c>
      <c r="C4" s="38" t="s">
        <v>456</v>
      </c>
      <c r="D4" s="40">
        <v>45028</v>
      </c>
      <c r="E4" s="146">
        <v>225.63</v>
      </c>
      <c r="F4" s="147"/>
      <c r="G4" s="146">
        <v>1773.9</v>
      </c>
      <c r="H4" s="147"/>
      <c r="I4" s="147"/>
      <c r="J4" s="147"/>
      <c r="K4" s="148">
        <f>G4-H4</f>
        <v>1773.9</v>
      </c>
    </row>
    <row r="5" spans="1:11">
      <c r="A5" s="38" t="s">
        <v>170</v>
      </c>
      <c r="B5" s="38" t="s">
        <v>457</v>
      </c>
      <c r="C5" s="38" t="s">
        <v>458</v>
      </c>
      <c r="D5" s="40">
        <v>45057</v>
      </c>
      <c r="E5" s="146">
        <v>421.68</v>
      </c>
      <c r="F5" s="147"/>
      <c r="G5" s="146">
        <v>1794.57</v>
      </c>
      <c r="H5" s="147"/>
      <c r="I5" s="147"/>
      <c r="J5" s="147"/>
      <c r="K5" s="148">
        <f>G5-H5</f>
        <v>1794.57</v>
      </c>
    </row>
    <row r="6" spans="1:11" ht="41.4">
      <c r="A6" s="38" t="s">
        <v>183</v>
      </c>
      <c r="B6" s="38" t="s">
        <v>302</v>
      </c>
      <c r="C6" s="38" t="s">
        <v>303</v>
      </c>
      <c r="D6" s="40">
        <v>45110</v>
      </c>
      <c r="E6" s="146">
        <v>210.84</v>
      </c>
      <c r="F6" s="147"/>
      <c r="G6" s="146">
        <v>1223.62</v>
      </c>
      <c r="H6" s="147"/>
      <c r="I6" s="147"/>
      <c r="J6" s="147"/>
      <c r="K6" s="148">
        <f>G6-H6</f>
        <v>1223.62</v>
      </c>
    </row>
    <row r="7" spans="1:11">
      <c r="A7" s="38" t="s">
        <v>179</v>
      </c>
      <c r="B7" s="38" t="s">
        <v>304</v>
      </c>
      <c r="C7" s="38" t="s">
        <v>305</v>
      </c>
      <c r="D7" s="40">
        <v>45125</v>
      </c>
      <c r="E7" s="146">
        <v>632.52</v>
      </c>
      <c r="F7" s="147"/>
      <c r="G7" s="146">
        <v>4619.34</v>
      </c>
      <c r="H7" s="147"/>
      <c r="I7" s="147"/>
      <c r="J7" s="147"/>
      <c r="K7" s="148">
        <f>G7-H7</f>
        <v>4619.34</v>
      </c>
    </row>
    <row r="8" spans="1:11">
      <c r="A8" s="38" t="s">
        <v>177</v>
      </c>
      <c r="B8" s="38" t="s">
        <v>459</v>
      </c>
      <c r="C8" s="38" t="s">
        <v>460</v>
      </c>
      <c r="D8" s="40">
        <v>45141</v>
      </c>
      <c r="E8" s="146">
        <v>210.84</v>
      </c>
      <c r="F8" s="147"/>
      <c r="G8" s="146">
        <v>1807.87</v>
      </c>
      <c r="H8" s="147"/>
      <c r="I8" s="147"/>
      <c r="J8" s="147"/>
      <c r="K8" s="148">
        <f>G8-H8</f>
        <v>1807.87</v>
      </c>
    </row>
    <row r="9" spans="1:11">
      <c r="A9" s="38" t="s">
        <v>350</v>
      </c>
      <c r="B9" s="38" t="s">
        <v>351</v>
      </c>
      <c r="C9" s="38" t="s">
        <v>352</v>
      </c>
      <c r="D9" s="40">
        <v>45194</v>
      </c>
      <c r="E9" s="146">
        <v>140.56</v>
      </c>
      <c r="F9" s="147"/>
      <c r="G9" s="146">
        <v>773.79</v>
      </c>
      <c r="H9" s="147"/>
      <c r="I9" s="147"/>
      <c r="J9" s="147"/>
      <c r="K9" s="148">
        <f>G9-H9</f>
        <v>773.79</v>
      </c>
    </row>
    <row r="10" spans="1:11" ht="27.6">
      <c r="A10" s="38" t="s">
        <v>461</v>
      </c>
      <c r="B10" s="38" t="s">
        <v>462</v>
      </c>
      <c r="C10" s="38" t="s">
        <v>463</v>
      </c>
      <c r="D10" s="40">
        <v>45189</v>
      </c>
      <c r="E10" s="146">
        <v>210.84</v>
      </c>
      <c r="F10" s="147"/>
      <c r="G10" s="146">
        <v>1847.75</v>
      </c>
      <c r="H10" s="147"/>
      <c r="I10" s="147"/>
      <c r="J10" s="147"/>
      <c r="K10" s="148">
        <f>G10-H10</f>
        <v>1847.75</v>
      </c>
    </row>
    <row r="11" spans="1:11">
      <c r="A11" s="87" t="s">
        <v>464</v>
      </c>
      <c r="B11" s="38" t="s">
        <v>465</v>
      </c>
      <c r="C11" s="37" t="s">
        <v>466</v>
      </c>
      <c r="D11" s="40">
        <v>45247</v>
      </c>
      <c r="E11" s="146">
        <v>1054.2</v>
      </c>
      <c r="F11" s="147"/>
      <c r="G11" s="146">
        <v>7369.29</v>
      </c>
      <c r="H11" s="147"/>
      <c r="I11" s="147"/>
      <c r="J11" s="147"/>
      <c r="K11" s="149">
        <v>7369.29</v>
      </c>
    </row>
    <row r="12" spans="1:11">
      <c r="A12" s="140" t="s">
        <v>178</v>
      </c>
      <c r="B12" s="141" t="s">
        <v>318</v>
      </c>
      <c r="C12" s="142" t="s">
        <v>319</v>
      </c>
      <c r="D12" s="40">
        <v>45264</v>
      </c>
      <c r="E12" s="150">
        <v>210.84</v>
      </c>
      <c r="F12" s="147"/>
      <c r="G12" s="150">
        <v>931.5</v>
      </c>
      <c r="H12" s="147"/>
      <c r="I12" s="147"/>
      <c r="J12" s="147"/>
      <c r="K12" s="151">
        <v>931.5</v>
      </c>
    </row>
    <row r="13" spans="1:11">
      <c r="A13" s="87" t="s">
        <v>182</v>
      </c>
      <c r="B13" s="87" t="s">
        <v>467</v>
      </c>
      <c r="C13" s="87" t="s">
        <v>468</v>
      </c>
      <c r="D13" s="87" t="s">
        <v>396</v>
      </c>
      <c r="E13" s="152">
        <v>351.4</v>
      </c>
      <c r="F13" s="147"/>
      <c r="G13" s="152">
        <v>1956.2</v>
      </c>
      <c r="H13" s="147"/>
      <c r="I13" s="147"/>
      <c r="J13" s="147"/>
      <c r="K13" s="153">
        <v>1956.2</v>
      </c>
    </row>
    <row r="14" spans="1:11">
      <c r="A14" s="87" t="s">
        <v>171</v>
      </c>
      <c r="B14" s="87" t="s">
        <v>469</v>
      </c>
      <c r="C14" s="87" t="s">
        <v>470</v>
      </c>
      <c r="D14" s="87" t="s">
        <v>396</v>
      </c>
      <c r="E14" s="152">
        <v>210.84</v>
      </c>
      <c r="F14" s="147"/>
      <c r="G14" s="152">
        <v>1550.04</v>
      </c>
      <c r="H14" s="147"/>
      <c r="I14" s="147"/>
      <c r="J14" s="147"/>
      <c r="K14" s="153">
        <v>1550.04</v>
      </c>
    </row>
    <row r="15" spans="1:11" ht="27.6">
      <c r="A15" s="87" t="s">
        <v>315</v>
      </c>
      <c r="B15" s="87" t="s">
        <v>316</v>
      </c>
      <c r="C15" s="87" t="s">
        <v>317</v>
      </c>
      <c r="D15" s="87" t="s">
        <v>474</v>
      </c>
      <c r="E15" s="152">
        <v>210.84</v>
      </c>
      <c r="F15" s="147"/>
      <c r="G15" s="152">
        <v>1243.97</v>
      </c>
      <c r="H15" s="147"/>
      <c r="I15" s="147"/>
      <c r="J15" s="147"/>
      <c r="K15" s="153">
        <v>1243.97</v>
      </c>
    </row>
    <row r="16" spans="1:11" ht="41.4">
      <c r="A16" s="38" t="s">
        <v>172</v>
      </c>
      <c r="B16" s="37" t="s">
        <v>382</v>
      </c>
      <c r="C16" s="37" t="s">
        <v>383</v>
      </c>
      <c r="D16" s="37" t="s">
        <v>398</v>
      </c>
      <c r="E16" s="154">
        <v>210.84</v>
      </c>
      <c r="F16" s="147"/>
      <c r="G16" s="154">
        <v>1547.99</v>
      </c>
      <c r="H16" s="147"/>
      <c r="I16" s="147"/>
      <c r="J16" s="147"/>
      <c r="K16" s="148">
        <v>1547.99</v>
      </c>
    </row>
    <row r="17" spans="1:11">
      <c r="A17" s="37" t="s">
        <v>353</v>
      </c>
      <c r="B17" s="38" t="s">
        <v>397</v>
      </c>
      <c r="C17" s="38" t="s">
        <v>398</v>
      </c>
      <c r="D17" s="38" t="s">
        <v>398</v>
      </c>
      <c r="E17" s="146">
        <v>632.52</v>
      </c>
      <c r="F17" s="147"/>
      <c r="G17" s="146">
        <v>4042.92</v>
      </c>
      <c r="H17" s="147"/>
      <c r="I17" s="147"/>
      <c r="J17" s="147"/>
      <c r="K17" s="149">
        <v>4042.92</v>
      </c>
    </row>
    <row r="18" spans="1:11">
      <c r="A18" s="38" t="s">
        <v>471</v>
      </c>
      <c r="B18" s="38" t="s">
        <v>472</v>
      </c>
      <c r="C18" s="38" t="s">
        <v>473</v>
      </c>
      <c r="D18" s="40" t="s">
        <v>475</v>
      </c>
      <c r="E18" s="146">
        <v>210.84</v>
      </c>
      <c r="F18" s="147"/>
      <c r="G18" s="146">
        <v>930.52</v>
      </c>
      <c r="H18" s="147"/>
      <c r="I18" s="147"/>
      <c r="J18" s="147"/>
      <c r="K18" s="148">
        <v>930.52</v>
      </c>
    </row>
    <row r="19" spans="1:11">
      <c r="A19" s="38" t="s">
        <v>410</v>
      </c>
      <c r="B19" s="38" t="s">
        <v>411</v>
      </c>
      <c r="C19" s="38" t="s">
        <v>412</v>
      </c>
      <c r="D19" s="40" t="s">
        <v>417</v>
      </c>
      <c r="E19" s="146">
        <v>210.84</v>
      </c>
      <c r="F19" s="147"/>
      <c r="G19" s="146">
        <v>1240.69</v>
      </c>
      <c r="H19" s="147"/>
      <c r="I19" s="147"/>
      <c r="J19" s="147"/>
      <c r="K19" s="148">
        <v>1240.69</v>
      </c>
    </row>
    <row r="20" spans="1:11" ht="15" thickBot="1">
      <c r="A20" s="143" t="s">
        <v>36</v>
      </c>
      <c r="B20" s="144"/>
      <c r="C20" s="144"/>
      <c r="D20" s="145" t="s">
        <v>196</v>
      </c>
      <c r="E20" s="155">
        <f>SUM(E4:E19)</f>
        <v>5356.07</v>
      </c>
      <c r="F20" s="155">
        <v>0</v>
      </c>
      <c r="G20" s="155">
        <f>SUM(G4:G19)</f>
        <v>34653.960000000006</v>
      </c>
      <c r="H20" s="156">
        <v>0</v>
      </c>
      <c r="I20" s="155"/>
      <c r="J20" s="157" t="s">
        <v>197</v>
      </c>
      <c r="K20" s="158">
        <f>SUM(K4:K19)</f>
        <v>34653.960000000006</v>
      </c>
    </row>
  </sheetData>
  <pageMargins left="0.7" right="0.7" top="0.75" bottom="0.75" header="0.3" footer="0.3"/>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H17"/>
  <sheetViews>
    <sheetView topLeftCell="A7" view="normal" workbookViewId="0">
      <selection pane="topLeft" activeCell="L4" sqref="L4"/>
    </sheetView>
  </sheetViews>
  <sheetFormatPr defaultRowHeight="14.4"/>
  <cols>
    <col min="1" max="1" width="12.41796875" bestFit="1" customWidth="1"/>
    <col min="2" max="2" width="29.5703125" customWidth="1"/>
    <col min="3" max="3" width="17.140625" customWidth="1"/>
    <col min="4" max="4" width="15.27734375" customWidth="1"/>
    <col min="5" max="5" width="19.84765625" customWidth="1"/>
    <col min="6" max="6" width="15" customWidth="1"/>
    <col min="7" max="7" width="14" customWidth="1"/>
    <col min="8" max="8" width="17.7109375" customWidth="1"/>
  </cols>
  <sheetData>
    <row r="2" spans="1:5" ht="130.2" thickBot="1">
      <c r="A2" s="6" t="s">
        <v>39</v>
      </c>
      <c r="B2" s="6" t="s">
        <v>15</v>
      </c>
      <c r="C2" s="6"/>
      <c r="D2" s="7"/>
      <c r="E2" s="6"/>
    </row>
    <row r="3" spans="1:8" ht="43.2">
      <c r="A3" s="106" t="s">
        <v>38</v>
      </c>
      <c r="B3" s="107" t="s">
        <v>44</v>
      </c>
      <c r="C3" s="107" t="s">
        <v>45</v>
      </c>
      <c r="D3" s="107" t="s">
        <v>26</v>
      </c>
      <c r="E3" s="108" t="s">
        <v>46</v>
      </c>
      <c r="F3" s="107" t="s">
        <v>47</v>
      </c>
      <c r="G3" s="107" t="s">
        <v>156</v>
      </c>
      <c r="H3" s="109" t="s">
        <v>48</v>
      </c>
    </row>
    <row r="4" spans="1:8" ht="28.8">
      <c r="A4" s="110" t="s">
        <v>86</v>
      </c>
      <c r="B4" s="8" t="s">
        <v>87</v>
      </c>
      <c r="C4" s="10">
        <v>41557</v>
      </c>
      <c r="D4" s="8" t="s">
        <v>88</v>
      </c>
      <c r="E4" s="9">
        <v>62782.75</v>
      </c>
      <c r="F4" s="8" t="s">
        <v>89</v>
      </c>
      <c r="G4" s="8" t="s">
        <v>90</v>
      </c>
      <c r="H4" s="111">
        <v>67557</v>
      </c>
    </row>
    <row r="5" spans="1:8" ht="28.8">
      <c r="A5" s="110" t="s">
        <v>72</v>
      </c>
      <c r="B5" s="8" t="s">
        <v>73</v>
      </c>
      <c r="C5" s="10">
        <v>43152</v>
      </c>
      <c r="D5" s="8" t="s">
        <v>74</v>
      </c>
      <c r="E5" s="9">
        <v>450000</v>
      </c>
      <c r="F5" s="8" t="s">
        <v>50</v>
      </c>
      <c r="G5" s="8" t="s">
        <v>51</v>
      </c>
      <c r="H5" s="111">
        <v>485785.92</v>
      </c>
    </row>
    <row r="6" spans="1:8" ht="28.8">
      <c r="A6" s="110" t="s">
        <v>58</v>
      </c>
      <c r="B6" s="8" t="s">
        <v>59</v>
      </c>
      <c r="C6" s="10">
        <v>38175</v>
      </c>
      <c r="D6" s="8" t="s">
        <v>60</v>
      </c>
      <c r="E6" s="9">
        <v>55697.4</v>
      </c>
      <c r="F6" s="8" t="s">
        <v>50</v>
      </c>
      <c r="G6" s="8" t="s">
        <v>51</v>
      </c>
      <c r="H6" s="111">
        <v>44753.2</v>
      </c>
    </row>
    <row r="7" spans="1:8" ht="28.8">
      <c r="A7" s="110" t="s">
        <v>58</v>
      </c>
      <c r="B7" s="8" t="s">
        <v>59</v>
      </c>
      <c r="C7" s="10">
        <v>38175</v>
      </c>
      <c r="D7" s="8" t="s">
        <v>60</v>
      </c>
      <c r="E7" s="9">
        <v>118820</v>
      </c>
      <c r="F7" s="8" t="s">
        <v>50</v>
      </c>
      <c r="G7" s="8" t="s">
        <v>51</v>
      </c>
      <c r="H7" s="111">
        <v>128521.37</v>
      </c>
    </row>
    <row r="8" spans="1:8" ht="28.8">
      <c r="A8" s="110" t="s">
        <v>58</v>
      </c>
      <c r="B8" s="8" t="s">
        <v>59</v>
      </c>
      <c r="C8" s="10">
        <v>38175</v>
      </c>
      <c r="D8" s="8" t="s">
        <v>60</v>
      </c>
      <c r="E8" s="9">
        <v>81558</v>
      </c>
      <c r="F8" s="8" t="s">
        <v>50</v>
      </c>
      <c r="G8" s="8" t="s">
        <v>51</v>
      </c>
      <c r="H8" s="111">
        <v>88055.51</v>
      </c>
    </row>
    <row r="9" spans="1:8" ht="43.2">
      <c r="A9" s="110" t="s">
        <v>58</v>
      </c>
      <c r="B9" s="8" t="s">
        <v>429</v>
      </c>
      <c r="C9" s="10">
        <v>44126</v>
      </c>
      <c r="D9" s="8" t="s">
        <v>430</v>
      </c>
      <c r="E9" s="9">
        <v>42622.03</v>
      </c>
      <c r="F9" s="8" t="s">
        <v>431</v>
      </c>
      <c r="G9" s="8" t="s">
        <v>104</v>
      </c>
      <c r="H9" s="111">
        <v>44550.67</v>
      </c>
    </row>
    <row r="10" spans="1:8" ht="43.2">
      <c r="A10" s="110" t="s">
        <v>91</v>
      </c>
      <c r="B10" s="8" t="s">
        <v>117</v>
      </c>
      <c r="C10" s="10">
        <v>42885</v>
      </c>
      <c r="D10" s="8" t="s">
        <v>118</v>
      </c>
      <c r="E10" s="9">
        <v>44095.72</v>
      </c>
      <c r="F10" s="8" t="s">
        <v>119</v>
      </c>
      <c r="G10" s="8" t="s">
        <v>104</v>
      </c>
      <c r="H10" s="111">
        <v>5312.39</v>
      </c>
    </row>
    <row r="11" spans="1:8" ht="28.8">
      <c r="A11" s="110" t="s">
        <v>94</v>
      </c>
      <c r="B11" s="8" t="s">
        <v>98</v>
      </c>
      <c r="C11" s="10">
        <v>42032</v>
      </c>
      <c r="D11" s="8" t="s">
        <v>99</v>
      </c>
      <c r="E11" s="9">
        <v>31981</v>
      </c>
      <c r="F11" s="8" t="s">
        <v>100</v>
      </c>
      <c r="G11" s="8" t="s">
        <v>90</v>
      </c>
      <c r="H11" s="111">
        <v>8031.16</v>
      </c>
    </row>
    <row r="12" spans="1:8" ht="28.8">
      <c r="A12" s="110" t="s">
        <v>126</v>
      </c>
      <c r="B12" s="8" t="s">
        <v>127</v>
      </c>
      <c r="C12" s="10">
        <v>41520</v>
      </c>
      <c r="D12" s="8" t="s">
        <v>128</v>
      </c>
      <c r="E12" s="9">
        <v>78096.19</v>
      </c>
      <c r="F12" s="8" t="s">
        <v>129</v>
      </c>
      <c r="G12" s="8" t="s">
        <v>113</v>
      </c>
      <c r="H12" s="111">
        <v>25.44</v>
      </c>
    </row>
    <row r="13" spans="1:8" ht="28.8">
      <c r="A13" s="110" t="s">
        <v>126</v>
      </c>
      <c r="B13" s="8" t="s">
        <v>127</v>
      </c>
      <c r="C13" s="10">
        <v>41520</v>
      </c>
      <c r="D13" s="8" t="s">
        <v>128</v>
      </c>
      <c r="E13" s="9">
        <v>36500</v>
      </c>
      <c r="F13" s="8" t="s">
        <v>129</v>
      </c>
      <c r="G13" s="8" t="s">
        <v>130</v>
      </c>
      <c r="H13" s="111">
        <v>1153.13</v>
      </c>
    </row>
    <row r="14" spans="1:8" ht="28.8">
      <c r="A14" s="110" t="s">
        <v>126</v>
      </c>
      <c r="B14" s="8" t="s">
        <v>127</v>
      </c>
      <c r="C14" s="10">
        <v>41520</v>
      </c>
      <c r="D14" s="8" t="s">
        <v>128</v>
      </c>
      <c r="E14" s="9">
        <v>30740.67</v>
      </c>
      <c r="F14" s="8" t="s">
        <v>129</v>
      </c>
      <c r="G14" s="8" t="s">
        <v>92</v>
      </c>
      <c r="H14" s="111">
        <v>33727.14</v>
      </c>
    </row>
    <row r="15" spans="1:8" ht="28.8">
      <c r="A15" s="110" t="s">
        <v>126</v>
      </c>
      <c r="B15" s="8" t="s">
        <v>131</v>
      </c>
      <c r="C15" s="10">
        <v>41733</v>
      </c>
      <c r="D15" s="8" t="s">
        <v>132</v>
      </c>
      <c r="E15" s="9">
        <v>79818.89</v>
      </c>
      <c r="F15" s="8" t="s">
        <v>129</v>
      </c>
      <c r="G15" s="8" t="s">
        <v>133</v>
      </c>
      <c r="H15" s="111">
        <v>86953.21</v>
      </c>
    </row>
    <row r="16" spans="1:8" ht="43.2">
      <c r="A16" s="110" t="s">
        <v>152</v>
      </c>
      <c r="B16" s="8" t="s">
        <v>153</v>
      </c>
      <c r="C16" s="10">
        <v>44428</v>
      </c>
      <c r="D16" s="8" t="s">
        <v>154</v>
      </c>
      <c r="E16" s="9" t="s">
        <v>155</v>
      </c>
      <c r="F16" s="8" t="s">
        <v>120</v>
      </c>
      <c r="G16" s="8" t="s">
        <v>104</v>
      </c>
      <c r="H16" s="111">
        <v>11436.17</v>
      </c>
    </row>
    <row r="17" spans="1:8" ht="15" thickBot="1">
      <c r="A17" s="115" t="s">
        <v>36</v>
      </c>
      <c r="B17" s="116"/>
      <c r="C17" s="116"/>
      <c r="D17" s="116"/>
      <c r="E17" s="117"/>
      <c r="F17" s="116"/>
      <c r="G17" s="116"/>
      <c r="H17" s="119">
        <f>SUM(H4:H16)</f>
        <v>1005862.3099999999</v>
      </c>
    </row>
  </sheetData>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21"/>
  <sheetViews>
    <sheetView topLeftCell="A4" view="normal" workbookViewId="0">
      <selection pane="topLeft" activeCell="E1" sqref="E1"/>
    </sheetView>
  </sheetViews>
  <sheetFormatPr defaultRowHeight="14.4"/>
  <cols>
    <col min="1" max="1" width="20.7109375" style="2" customWidth="1"/>
    <col min="2" max="2" width="42" style="2" customWidth="1"/>
    <col min="3" max="3" width="13.5703125" style="2" customWidth="1"/>
    <col min="4" max="4" width="12.27734375" style="2" customWidth="1"/>
    <col min="5" max="5" width="24.7109375" style="2" customWidth="1"/>
    <col min="6" max="6" width="27.7109375" customWidth="1"/>
    <col min="7" max="7" width="12.5703125" customWidth="1"/>
  </cols>
  <sheetData>
    <row r="1" spans="1:2" ht="57.6">
      <c r="A1" s="2" t="s">
        <v>37</v>
      </c>
      <c r="B1" s="2" t="s">
        <v>17</v>
      </c>
    </row>
    <row r="3" spans="2:2" ht="43.8" thickBot="1">
      <c r="B3" s="2" t="s">
        <v>18</v>
      </c>
    </row>
    <row r="4" spans="1:7" ht="43.2">
      <c r="A4" s="106" t="s">
        <v>38</v>
      </c>
      <c r="B4" s="107" t="s">
        <v>44</v>
      </c>
      <c r="C4" s="107" t="s">
        <v>45</v>
      </c>
      <c r="D4" s="107" t="s">
        <v>26</v>
      </c>
      <c r="E4" s="107" t="s">
        <v>47</v>
      </c>
      <c r="F4" s="107" t="s">
        <v>156</v>
      </c>
      <c r="G4" s="108" t="s">
        <v>427</v>
      </c>
    </row>
    <row r="5" spans="1:7">
      <c r="A5" s="110" t="s">
        <v>58</v>
      </c>
      <c r="B5" s="8" t="s">
        <v>59</v>
      </c>
      <c r="C5" s="10">
        <v>38175</v>
      </c>
      <c r="D5" s="8" t="s">
        <v>60</v>
      </c>
      <c r="E5" s="8" t="s">
        <v>50</v>
      </c>
      <c r="F5" s="8" t="s">
        <v>51</v>
      </c>
      <c r="G5" s="9">
        <v>69056.27</v>
      </c>
    </row>
    <row r="6" spans="1:7">
      <c r="A6" s="110" t="s">
        <v>58</v>
      </c>
      <c r="B6" s="8" t="s">
        <v>59</v>
      </c>
      <c r="C6" s="10">
        <v>38175</v>
      </c>
      <c r="D6" s="8" t="s">
        <v>60</v>
      </c>
      <c r="E6" s="8" t="s">
        <v>50</v>
      </c>
      <c r="F6" s="8" t="s">
        <v>51</v>
      </c>
      <c r="G6" s="9">
        <v>32969.8</v>
      </c>
    </row>
    <row r="7" spans="1:7">
      <c r="A7" s="110" t="s">
        <v>58</v>
      </c>
      <c r="B7" s="8" t="s">
        <v>59</v>
      </c>
      <c r="C7" s="10">
        <v>38175</v>
      </c>
      <c r="D7" s="8" t="s">
        <v>60</v>
      </c>
      <c r="E7" s="8" t="s">
        <v>50</v>
      </c>
      <c r="F7" s="8" t="s">
        <v>51</v>
      </c>
      <c r="G7" s="9">
        <v>43565.52</v>
      </c>
    </row>
    <row r="8" spans="1:7">
      <c r="A8" s="110" t="s">
        <v>58</v>
      </c>
      <c r="B8" s="8" t="s">
        <v>59</v>
      </c>
      <c r="C8" s="10">
        <v>38175</v>
      </c>
      <c r="D8" s="8" t="s">
        <v>60</v>
      </c>
      <c r="E8" s="8" t="s">
        <v>50</v>
      </c>
      <c r="F8" s="8" t="s">
        <v>51</v>
      </c>
      <c r="G8" s="9">
        <v>15130</v>
      </c>
    </row>
    <row r="9" spans="1:7">
      <c r="A9" s="110" t="s">
        <v>437</v>
      </c>
      <c r="B9" s="112" t="s">
        <v>438</v>
      </c>
      <c r="C9" s="113">
        <v>44232</v>
      </c>
      <c r="D9" s="35" t="s">
        <v>439</v>
      </c>
      <c r="E9" s="8" t="s">
        <v>116</v>
      </c>
      <c r="F9" s="8" t="s">
        <v>477</v>
      </c>
      <c r="G9" s="9">
        <v>127635.14</v>
      </c>
    </row>
    <row r="10" spans="1:7">
      <c r="A10" s="110" t="s">
        <v>94</v>
      </c>
      <c r="B10" s="8" t="s">
        <v>95</v>
      </c>
      <c r="C10" s="10">
        <v>41411</v>
      </c>
      <c r="D10" s="8" t="s">
        <v>96</v>
      </c>
      <c r="E10" s="8" t="s">
        <v>97</v>
      </c>
      <c r="F10" s="8" t="s">
        <v>92</v>
      </c>
      <c r="G10" s="9">
        <v>87.42</v>
      </c>
    </row>
    <row r="11" spans="1:7">
      <c r="A11" s="110" t="s">
        <v>94</v>
      </c>
      <c r="B11" s="8" t="s">
        <v>98</v>
      </c>
      <c r="C11" s="10">
        <v>42032</v>
      </c>
      <c r="D11" s="8" t="s">
        <v>99</v>
      </c>
      <c r="E11" s="8" t="s">
        <v>116</v>
      </c>
      <c r="F11" s="8" t="s">
        <v>115</v>
      </c>
      <c r="G11" s="9">
        <v>14246.23</v>
      </c>
    </row>
    <row r="12" spans="1:7">
      <c r="A12" s="110" t="s">
        <v>94</v>
      </c>
      <c r="B12" s="8" t="s">
        <v>98</v>
      </c>
      <c r="C12" s="10">
        <v>42032</v>
      </c>
      <c r="D12" s="8" t="s">
        <v>99</v>
      </c>
      <c r="E12" s="8" t="s">
        <v>100</v>
      </c>
      <c r="F12" s="8" t="s">
        <v>90</v>
      </c>
      <c r="G12" s="9">
        <v>8899.95</v>
      </c>
    </row>
    <row r="13" spans="1:7">
      <c r="A13" s="110" t="s">
        <v>67</v>
      </c>
      <c r="B13" s="8" t="s">
        <v>68</v>
      </c>
      <c r="C13" s="10">
        <v>41779</v>
      </c>
      <c r="D13" s="8" t="s">
        <v>40</v>
      </c>
      <c r="E13" s="8" t="s">
        <v>50</v>
      </c>
      <c r="F13" s="8" t="s">
        <v>51</v>
      </c>
      <c r="G13" s="9">
        <v>597410.94</v>
      </c>
    </row>
    <row r="14" spans="1:7">
      <c r="A14" s="110" t="s">
        <v>67</v>
      </c>
      <c r="B14" s="8" t="s">
        <v>68</v>
      </c>
      <c r="C14" s="10">
        <v>41779</v>
      </c>
      <c r="D14" s="8" t="s">
        <v>40</v>
      </c>
      <c r="E14" s="8" t="s">
        <v>50</v>
      </c>
      <c r="F14" s="8" t="s">
        <v>51</v>
      </c>
      <c r="G14" s="9">
        <v>231061.42</v>
      </c>
    </row>
    <row r="15" spans="1:7" ht="28.8">
      <c r="A15" s="110" t="s">
        <v>55</v>
      </c>
      <c r="B15" s="8" t="s">
        <v>121</v>
      </c>
      <c r="C15" s="10" t="s">
        <v>122</v>
      </c>
      <c r="D15" s="8" t="s">
        <v>123</v>
      </c>
      <c r="E15" s="8" t="s">
        <v>124</v>
      </c>
      <c r="F15" s="8" t="s">
        <v>125</v>
      </c>
      <c r="G15" s="9">
        <v>2465.4</v>
      </c>
    </row>
    <row r="16" spans="1:7" ht="28.8">
      <c r="A16" s="110" t="s">
        <v>55</v>
      </c>
      <c r="B16" s="8" t="s">
        <v>121</v>
      </c>
      <c r="C16" s="10" t="s">
        <v>122</v>
      </c>
      <c r="D16" s="8" t="s">
        <v>123</v>
      </c>
      <c r="E16" s="8" t="s">
        <v>124</v>
      </c>
      <c r="F16" s="8" t="s">
        <v>477</v>
      </c>
      <c r="G16" s="9">
        <v>2390</v>
      </c>
    </row>
    <row r="17" spans="1:7">
      <c r="A17" s="110" t="s">
        <v>134</v>
      </c>
      <c r="B17" s="8" t="s">
        <v>135</v>
      </c>
      <c r="C17" s="10">
        <v>41681</v>
      </c>
      <c r="D17" s="8" t="s">
        <v>136</v>
      </c>
      <c r="E17" s="8" t="s">
        <v>137</v>
      </c>
      <c r="F17" s="8" t="s">
        <v>125</v>
      </c>
      <c r="G17" s="9">
        <v>15653.5</v>
      </c>
    </row>
    <row r="18" spans="1:7">
      <c r="A18" s="110" t="s">
        <v>126</v>
      </c>
      <c r="B18" s="8" t="s">
        <v>127</v>
      </c>
      <c r="C18" s="10">
        <v>41520</v>
      </c>
      <c r="D18" s="8" t="s">
        <v>128</v>
      </c>
      <c r="E18" s="8" t="s">
        <v>129</v>
      </c>
      <c r="F18" s="8" t="s">
        <v>125</v>
      </c>
      <c r="G18" s="9">
        <v>83035.31</v>
      </c>
    </row>
    <row r="19" spans="1:7">
      <c r="A19" s="110" t="s">
        <v>126</v>
      </c>
      <c r="B19" s="8" t="s">
        <v>127</v>
      </c>
      <c r="C19" s="10">
        <v>41520</v>
      </c>
      <c r="D19" s="8" t="s">
        <v>128</v>
      </c>
      <c r="E19" s="8" t="s">
        <v>129</v>
      </c>
      <c r="F19" s="8" t="s">
        <v>125</v>
      </c>
      <c r="G19" s="9">
        <v>38633.97</v>
      </c>
    </row>
    <row r="20" spans="1:7">
      <c r="A20" s="110" t="s">
        <v>152</v>
      </c>
      <c r="B20" s="8" t="s">
        <v>153</v>
      </c>
      <c r="C20" s="10">
        <v>44428</v>
      </c>
      <c r="D20" s="8" t="s">
        <v>154</v>
      </c>
      <c r="E20" s="8" t="s">
        <v>120</v>
      </c>
      <c r="F20" s="8" t="s">
        <v>477</v>
      </c>
      <c r="G20" s="9">
        <v>27630.87</v>
      </c>
    </row>
    <row r="21" spans="1:7" ht="15" thickBot="1">
      <c r="A21" s="115" t="s">
        <v>36</v>
      </c>
      <c r="B21" s="116"/>
      <c r="C21" s="116"/>
      <c r="D21" s="116"/>
      <c r="E21" s="116"/>
      <c r="F21" s="116"/>
      <c r="G21" s="118">
        <f>SUM(G5:G20)</f>
        <v>1309871.74</v>
      </c>
    </row>
  </sheetData>
  <pageMargins left="0.7" right="0.7" top="0.75" bottom="0.75" header="0.3" footer="0.3"/>
  <pageSetup paperSize="9" orientation="portrait"/>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P30"/>
  <sheetViews>
    <sheetView topLeftCell="D4" view="normal" workbookViewId="0">
      <selection pane="topLeft" activeCell="Q15" sqref="Q15"/>
    </sheetView>
  </sheetViews>
  <sheetFormatPr defaultRowHeight="14.4"/>
  <cols>
    <col min="1" max="1" width="38.7109375" customWidth="1"/>
    <col min="2" max="2" width="16.140625" customWidth="1"/>
    <col min="3" max="3" width="15.5703125" customWidth="1"/>
    <col min="4" max="4" width="13" customWidth="1"/>
    <col min="5" max="5" width="12" customWidth="1"/>
    <col min="6" max="6" width="11.7109375" customWidth="1"/>
    <col min="7" max="7" width="13.7109375" customWidth="1"/>
    <col min="8" max="8" width="14.84765625" customWidth="1"/>
    <col min="9" max="9" width="14.27734375" customWidth="1"/>
    <col min="10" max="10" width="15.41796875" customWidth="1"/>
    <col min="11" max="11" width="14.27734375" customWidth="1"/>
    <col min="12" max="12" width="13" customWidth="1"/>
    <col min="13" max="13" width="12.84765625" customWidth="1"/>
    <col min="14" max="14" width="15.84765625" customWidth="1"/>
    <col min="15" max="15" width="10.7109375" customWidth="1"/>
    <col min="16" max="16" width="16" customWidth="1"/>
  </cols>
  <sheetData>
    <row r="1" spans="1:15">
      <c r="A1" s="14"/>
      <c r="B1" s="14"/>
      <c r="C1" s="14"/>
      <c r="D1" s="14"/>
      <c r="E1" s="14"/>
      <c r="F1" s="14"/>
      <c r="G1" s="14"/>
      <c r="H1" s="14"/>
      <c r="I1" s="14"/>
      <c r="J1" s="14"/>
      <c r="K1" s="14"/>
      <c r="L1" s="14"/>
      <c r="M1" s="14"/>
      <c r="N1" s="14"/>
      <c r="O1" s="14"/>
    </row>
    <row r="2" spans="1:15">
      <c r="A2" s="46" t="s">
        <v>200</v>
      </c>
      <c r="B2" s="14"/>
      <c r="C2" s="45"/>
      <c r="D2" s="45"/>
      <c r="E2" s="45"/>
      <c r="F2" s="45"/>
      <c r="G2" s="45"/>
      <c r="H2" s="14"/>
      <c r="I2" s="14"/>
      <c r="J2" s="14"/>
      <c r="K2" s="14"/>
      <c r="L2" s="14"/>
      <c r="M2" s="14"/>
      <c r="N2" s="14"/>
      <c r="O2" s="14"/>
    </row>
    <row r="3" spans="1:15">
      <c r="A3" s="14"/>
      <c r="B3" s="14"/>
      <c r="C3" s="45"/>
      <c r="D3" s="45"/>
      <c r="E3" s="45"/>
      <c r="F3" s="45"/>
      <c r="G3" s="45"/>
      <c r="H3" s="14"/>
      <c r="I3" s="14"/>
      <c r="J3" s="14"/>
      <c r="K3" s="14"/>
      <c r="L3" s="14"/>
      <c r="M3" s="14"/>
      <c r="N3" s="14"/>
      <c r="O3" s="14"/>
    </row>
    <row r="4" spans="1:16" ht="57.6">
      <c r="A4" s="47" t="s">
        <v>201</v>
      </c>
      <c r="B4" s="14"/>
      <c r="C4" s="48" t="s">
        <v>202</v>
      </c>
      <c r="D4" s="48" t="s">
        <v>203</v>
      </c>
      <c r="E4" s="48" t="s">
        <v>204</v>
      </c>
      <c r="F4" s="48" t="s">
        <v>205</v>
      </c>
      <c r="G4" s="48" t="s">
        <v>206</v>
      </c>
      <c r="H4" s="48" t="s">
        <v>207</v>
      </c>
      <c r="I4" s="48" t="s">
        <v>208</v>
      </c>
      <c r="J4" s="48" t="s">
        <v>209</v>
      </c>
      <c r="K4" s="48" t="s">
        <v>210</v>
      </c>
      <c r="L4" s="48" t="s">
        <v>211</v>
      </c>
      <c r="M4" s="48" t="s">
        <v>212</v>
      </c>
      <c r="N4" s="48" t="s">
        <v>213</v>
      </c>
      <c r="O4" s="163" t="s">
        <v>478</v>
      </c>
      <c r="P4" s="163" t="s">
        <v>479</v>
      </c>
    </row>
    <row r="5" spans="1:14">
      <c r="A5" s="14"/>
      <c r="B5" s="14"/>
      <c r="C5" s="45"/>
      <c r="D5" s="45"/>
      <c r="E5" s="45"/>
      <c r="F5" s="45"/>
      <c r="G5" s="45"/>
      <c r="H5" s="14"/>
      <c r="I5" s="14"/>
      <c r="J5" s="14"/>
      <c r="K5" s="14"/>
      <c r="L5" s="14"/>
      <c r="M5" s="14"/>
      <c r="N5" s="14"/>
    </row>
    <row r="6" spans="1:16">
      <c r="A6" s="14" t="s">
        <v>214</v>
      </c>
      <c r="B6" s="49" t="s">
        <v>215</v>
      </c>
      <c r="C6" s="45">
        <f>810+9193</f>
        <v>10003</v>
      </c>
      <c r="D6" s="45">
        <v>-10003</v>
      </c>
      <c r="E6" s="45"/>
      <c r="F6" s="45">
        <f>C6+D6</f>
        <v>0</v>
      </c>
      <c r="G6" s="45"/>
      <c r="H6" s="50">
        <f>F6+G6</f>
        <v>0</v>
      </c>
      <c r="I6" s="50"/>
      <c r="J6" s="50"/>
      <c r="K6" s="50"/>
      <c r="L6" s="50"/>
      <c r="M6" s="50"/>
      <c r="N6" s="50"/>
      <c r="P6">
        <v>0</v>
      </c>
    </row>
    <row r="7" spans="1:16">
      <c r="A7" s="14" t="s">
        <v>216</v>
      </c>
      <c r="B7" s="51" t="s">
        <v>217</v>
      </c>
      <c r="C7" s="45">
        <f>9590-109.2</f>
        <v>9480.8</v>
      </c>
      <c r="D7" s="45"/>
      <c r="E7" s="45"/>
      <c r="F7" s="45">
        <f>C7+D7</f>
        <v>9480.8</v>
      </c>
      <c r="G7" s="45"/>
      <c r="H7" s="50">
        <f>F7+G7</f>
        <v>9480.8</v>
      </c>
      <c r="I7" s="50"/>
      <c r="J7" s="50">
        <f>H7+I7</f>
        <v>9480.8</v>
      </c>
      <c r="K7" s="50"/>
      <c r="L7" s="50">
        <f>J7+K7</f>
        <v>9480.8</v>
      </c>
      <c r="M7" s="50">
        <v>-9480.8</v>
      </c>
      <c r="N7" s="50">
        <f>L7+M7</f>
        <v>0</v>
      </c>
      <c r="O7" s="164"/>
      <c r="P7" s="164">
        <f>N7+O7</f>
        <v>0</v>
      </c>
    </row>
    <row r="8" spans="1:16">
      <c r="A8" s="14" t="s">
        <v>218</v>
      </c>
      <c r="B8" s="51" t="s">
        <v>217</v>
      </c>
      <c r="C8" s="45">
        <f>11143.38-3425.5-1300</f>
        <v>6417.8799999999992</v>
      </c>
      <c r="D8" s="45"/>
      <c r="E8" s="45"/>
      <c r="F8" s="45">
        <f>C8+D8</f>
        <v>6417.8799999999992</v>
      </c>
      <c r="G8" s="45"/>
      <c r="H8" s="50">
        <f>F8+G8</f>
        <v>6417.8799999999992</v>
      </c>
      <c r="I8" s="50"/>
      <c r="J8" s="50">
        <f>H8+I8</f>
        <v>6417.8799999999992</v>
      </c>
      <c r="K8" s="50"/>
      <c r="L8" s="50">
        <f>J8+K8</f>
        <v>6417.8799999999992</v>
      </c>
      <c r="M8" s="50">
        <v>-6417.88</v>
      </c>
      <c r="N8" s="50">
        <f>L8+M8</f>
        <v>0</v>
      </c>
      <c r="O8" s="164"/>
      <c r="P8" s="164">
        <f>N8+O8</f>
        <v>0</v>
      </c>
    </row>
    <row r="9" spans="1:16">
      <c r="A9" s="14" t="s">
        <v>29</v>
      </c>
      <c r="B9" s="51" t="s">
        <v>219</v>
      </c>
      <c r="C9" s="45">
        <v>2655</v>
      </c>
      <c r="D9" s="45"/>
      <c r="E9" s="45"/>
      <c r="F9" s="45">
        <f>C9+D9</f>
        <v>2655</v>
      </c>
      <c r="G9" s="45"/>
      <c r="H9" s="50">
        <f>F9+G9</f>
        <v>2655</v>
      </c>
      <c r="I9" s="50"/>
      <c r="J9" s="50">
        <f>H9+I9</f>
        <v>2655</v>
      </c>
      <c r="K9" s="50"/>
      <c r="L9" s="50">
        <f>J9+K9</f>
        <v>2655</v>
      </c>
      <c r="M9" s="50">
        <v>-1377.51</v>
      </c>
      <c r="N9" s="50">
        <f>L9+M9</f>
        <v>1277.49</v>
      </c>
      <c r="O9" s="164"/>
      <c r="P9" s="164">
        <f>N9+O9</f>
        <v>1277.49</v>
      </c>
    </row>
    <row r="10" spans="1:16">
      <c r="A10" s="14" t="s">
        <v>220</v>
      </c>
      <c r="B10" s="51" t="s">
        <v>221</v>
      </c>
      <c r="C10" s="45">
        <v>18480.92</v>
      </c>
      <c r="D10" s="45">
        <v>-13891.75</v>
      </c>
      <c r="E10" s="45"/>
      <c r="F10" s="45">
        <f>C10+D10</f>
        <v>4589.1699999999983</v>
      </c>
      <c r="G10" s="45"/>
      <c r="H10" s="50">
        <f>F10+G10</f>
        <v>4589.1699999999983</v>
      </c>
      <c r="I10" s="50"/>
      <c r="J10" s="50">
        <f>H10+I10</f>
        <v>4589.1699999999983</v>
      </c>
      <c r="K10" s="50"/>
      <c r="L10" s="50">
        <f>J10+K10</f>
        <v>4589.1699999999983</v>
      </c>
      <c r="M10" s="50">
        <v>-4589.17</v>
      </c>
      <c r="N10" s="50">
        <f>L10+M10</f>
        <v>0</v>
      </c>
      <c r="O10" s="164"/>
      <c r="P10" s="164">
        <f>N10+O10</f>
        <v>0</v>
      </c>
    </row>
    <row r="11" spans="1:16">
      <c r="A11" s="14" t="s">
        <v>222</v>
      </c>
      <c r="B11" s="51" t="s">
        <v>221</v>
      </c>
      <c r="C11" s="45">
        <v>13105</v>
      </c>
      <c r="D11" s="45">
        <v>-11808</v>
      </c>
      <c r="E11" s="45"/>
      <c r="F11" s="45">
        <f>C11+D11</f>
        <v>1297</v>
      </c>
      <c r="G11" s="45"/>
      <c r="H11" s="50">
        <f>F11+G11</f>
        <v>1297</v>
      </c>
      <c r="I11" s="50"/>
      <c r="J11" s="50">
        <f>H11+I11</f>
        <v>1297</v>
      </c>
      <c r="K11" s="50"/>
      <c r="L11" s="50">
        <f>J11+K11</f>
        <v>1297</v>
      </c>
      <c r="M11" s="50">
        <v>-1297</v>
      </c>
      <c r="N11" s="50">
        <f>L11+M11</f>
        <v>0</v>
      </c>
      <c r="O11" s="164"/>
      <c r="P11" s="164">
        <f>N11+O11</f>
        <v>0</v>
      </c>
    </row>
    <row r="12" spans="1:16">
      <c r="A12" s="14" t="s">
        <v>30</v>
      </c>
      <c r="B12" s="51" t="s">
        <v>221</v>
      </c>
      <c r="C12" s="45">
        <v>21784</v>
      </c>
      <c r="D12" s="45"/>
      <c r="E12" s="45"/>
      <c r="F12" s="45">
        <f>C12+D12</f>
        <v>21784</v>
      </c>
      <c r="G12" s="45"/>
      <c r="H12" s="50">
        <f>F12+G12</f>
        <v>21784</v>
      </c>
      <c r="I12" s="50">
        <v>-10742</v>
      </c>
      <c r="J12" s="50">
        <f>H12+I12</f>
        <v>11042</v>
      </c>
      <c r="K12" s="50"/>
      <c r="L12" s="50">
        <f>J12+K12</f>
        <v>11042</v>
      </c>
      <c r="M12" s="50">
        <v>-2650</v>
      </c>
      <c r="N12" s="50">
        <f>L12+M12</f>
        <v>8392</v>
      </c>
      <c r="O12" s="164"/>
      <c r="P12" s="164">
        <f>N12+O12</f>
        <v>8392</v>
      </c>
    </row>
    <row r="13" spans="1:16">
      <c r="A13" s="14" t="s">
        <v>223</v>
      </c>
      <c r="B13" s="51" t="s">
        <v>221</v>
      </c>
      <c r="C13" s="45">
        <v>11385</v>
      </c>
      <c r="D13" s="45"/>
      <c r="E13" s="45"/>
      <c r="F13" s="45">
        <f>C13+D13</f>
        <v>11385</v>
      </c>
      <c r="G13" s="45">
        <v>-11385</v>
      </c>
      <c r="H13" s="50">
        <f>F13+G13</f>
        <v>0</v>
      </c>
      <c r="I13" s="50"/>
      <c r="J13" s="50">
        <f>H13+I13</f>
        <v>0</v>
      </c>
      <c r="K13" s="50"/>
      <c r="L13" s="50">
        <f>J13+K13</f>
        <v>0</v>
      </c>
      <c r="M13" s="50"/>
      <c r="N13" s="50">
        <f>L13+M13</f>
        <v>0</v>
      </c>
      <c r="O13" s="164"/>
      <c r="P13" s="164">
        <f>N13+O13</f>
        <v>0</v>
      </c>
    </row>
    <row r="14" spans="1:16">
      <c r="A14" s="14" t="s">
        <v>31</v>
      </c>
      <c r="B14" s="51" t="s">
        <v>224</v>
      </c>
      <c r="C14" s="45">
        <v>77685</v>
      </c>
      <c r="D14" s="45"/>
      <c r="E14" s="45"/>
      <c r="F14" s="45">
        <f>C14+D14</f>
        <v>77685</v>
      </c>
      <c r="G14" s="45">
        <v>-57139.53</v>
      </c>
      <c r="H14" s="50">
        <f>F14+G14</f>
        <v>20545.47</v>
      </c>
      <c r="I14" s="50"/>
      <c r="J14" s="50">
        <f>H14+I14</f>
        <v>20545.47</v>
      </c>
      <c r="K14" s="50"/>
      <c r="L14" s="50">
        <f>J14+K14</f>
        <v>20545.47</v>
      </c>
      <c r="M14" s="50"/>
      <c r="N14" s="50">
        <f>L14+M14</f>
        <v>20545.47</v>
      </c>
      <c r="O14" s="164"/>
      <c r="P14" s="164">
        <f>N14+O14</f>
        <v>20545.47</v>
      </c>
    </row>
    <row r="15" spans="1:16">
      <c r="A15" s="14" t="s">
        <v>225</v>
      </c>
      <c r="B15" s="51" t="s">
        <v>224</v>
      </c>
      <c r="C15" s="45">
        <v>11300</v>
      </c>
      <c r="D15" s="45"/>
      <c r="E15" s="45"/>
      <c r="F15" s="45">
        <f>C15+D15</f>
        <v>11300</v>
      </c>
      <c r="G15" s="45"/>
      <c r="H15" s="50">
        <f>F15+G15</f>
        <v>11300</v>
      </c>
      <c r="I15" s="50"/>
      <c r="J15" s="50">
        <f>H15+I15</f>
        <v>11300</v>
      </c>
      <c r="K15" s="50"/>
      <c r="L15" s="50">
        <f>J15+K15</f>
        <v>11300</v>
      </c>
      <c r="M15" s="50">
        <v>-11300</v>
      </c>
      <c r="N15" s="50">
        <f>L15+M15</f>
        <v>0</v>
      </c>
      <c r="O15" s="164"/>
      <c r="P15" s="164">
        <f>N15+O15</f>
        <v>0</v>
      </c>
    </row>
    <row r="16" spans="1:16">
      <c r="A16" s="14" t="s">
        <v>226</v>
      </c>
      <c r="B16" s="51" t="s">
        <v>224</v>
      </c>
      <c r="C16" s="45">
        <v>2450</v>
      </c>
      <c r="D16" s="45"/>
      <c r="E16" s="45"/>
      <c r="F16" s="45">
        <f>C16+D16</f>
        <v>2450</v>
      </c>
      <c r="G16" s="45"/>
      <c r="H16" s="50">
        <f>F16+G16</f>
        <v>2450</v>
      </c>
      <c r="I16" s="50"/>
      <c r="J16" s="50">
        <f>H16+I16</f>
        <v>2450</v>
      </c>
      <c r="K16" s="50"/>
      <c r="L16" s="50">
        <f>J16+K16</f>
        <v>2450</v>
      </c>
      <c r="M16" s="50">
        <v>-2450</v>
      </c>
      <c r="N16" s="50">
        <f>L16+M16</f>
        <v>0</v>
      </c>
      <c r="O16" s="164"/>
      <c r="P16" s="164">
        <f>N16+O16</f>
        <v>0</v>
      </c>
    </row>
    <row r="17" spans="1:16">
      <c r="A17" s="14" t="s">
        <v>227</v>
      </c>
      <c r="B17" s="51" t="s">
        <v>228</v>
      </c>
      <c r="C17" s="45">
        <v>9800</v>
      </c>
      <c r="D17" s="45"/>
      <c r="E17" s="45"/>
      <c r="F17" s="45">
        <f>C17+D17</f>
        <v>9800</v>
      </c>
      <c r="G17" s="45">
        <v>-9800</v>
      </c>
      <c r="H17" s="50">
        <f>F17+G17</f>
        <v>0</v>
      </c>
      <c r="I17" s="50"/>
      <c r="J17" s="50">
        <f>H17+I17</f>
        <v>0</v>
      </c>
      <c r="K17" s="50"/>
      <c r="L17" s="50">
        <f>J17+K17</f>
        <v>0</v>
      </c>
      <c r="M17" s="50"/>
      <c r="N17" s="50">
        <f>L17+M17</f>
        <v>0</v>
      </c>
      <c r="O17" s="164"/>
      <c r="P17" s="164">
        <f>N17+O17</f>
        <v>0</v>
      </c>
    </row>
    <row r="18" spans="1:16">
      <c r="A18" s="14" t="s">
        <v>229</v>
      </c>
      <c r="B18" s="51" t="s">
        <v>228</v>
      </c>
      <c r="C18" s="45">
        <f>14385-3083.4</f>
        <v>11301.6</v>
      </c>
      <c r="D18" s="45">
        <v>-11301.6</v>
      </c>
      <c r="E18" s="45"/>
      <c r="F18" s="45">
        <f>C18+D18</f>
        <v>0</v>
      </c>
      <c r="G18" s="45"/>
      <c r="H18" s="50">
        <f>F18+G18</f>
        <v>0</v>
      </c>
      <c r="I18" s="50"/>
      <c r="J18" s="50">
        <f>H18+I18</f>
        <v>0</v>
      </c>
      <c r="K18" s="50"/>
      <c r="L18" s="50">
        <f>J18+K18</f>
        <v>0</v>
      </c>
      <c r="M18" s="50"/>
      <c r="N18" s="50">
        <f>L18+M18</f>
        <v>0</v>
      </c>
      <c r="O18" s="164"/>
      <c r="P18" s="164">
        <f>N18+O18</f>
        <v>0</v>
      </c>
    </row>
    <row r="19" spans="1:16">
      <c r="A19" s="14" t="s">
        <v>32</v>
      </c>
      <c r="B19" s="51" t="s">
        <v>228</v>
      </c>
      <c r="C19" s="45">
        <v>16850</v>
      </c>
      <c r="D19" s="45"/>
      <c r="E19" s="45"/>
      <c r="F19" s="45">
        <f>C19+D19</f>
        <v>16850</v>
      </c>
      <c r="G19" s="45">
        <v>-14468.8</v>
      </c>
      <c r="H19" s="50">
        <f>F19+G19</f>
        <v>2381.2000000000007</v>
      </c>
      <c r="I19" s="50"/>
      <c r="J19" s="50">
        <f>H19+I19</f>
        <v>2381.2000000000007</v>
      </c>
      <c r="K19" s="50"/>
      <c r="L19" s="50">
        <f>J19+K19</f>
        <v>2381.2000000000007</v>
      </c>
      <c r="M19" s="50">
        <v>-2381</v>
      </c>
      <c r="N19" s="50">
        <f>L19+M19</f>
        <v>0.2000000000007276</v>
      </c>
      <c r="O19" s="164"/>
      <c r="P19" s="164">
        <f>N19+O19</f>
        <v>0.2000000000007276</v>
      </c>
    </row>
    <row r="20" spans="1:16">
      <c r="A20" s="14" t="s">
        <v>230</v>
      </c>
      <c r="B20" s="51" t="s">
        <v>231</v>
      </c>
      <c r="C20" s="45">
        <v>36571.48</v>
      </c>
      <c r="D20" s="45"/>
      <c r="E20" s="45"/>
      <c r="F20" s="45">
        <f>C20+D20</f>
        <v>36571.48</v>
      </c>
      <c r="G20" s="45"/>
      <c r="H20" s="50">
        <f>F20+G20</f>
        <v>36571.48</v>
      </c>
      <c r="I20" s="50"/>
      <c r="J20" s="50">
        <f>H20+I20</f>
        <v>36571.48</v>
      </c>
      <c r="K20" s="50">
        <f>-12357.44-7050-5275</f>
        <v>-24682.440000000002</v>
      </c>
      <c r="L20" s="50">
        <f>J20+K20</f>
        <v>11889.04</v>
      </c>
      <c r="M20" s="50">
        <v>-11889.04</v>
      </c>
      <c r="N20" s="50">
        <f>L20+M20</f>
        <v>0</v>
      </c>
      <c r="O20" s="164"/>
      <c r="P20" s="164">
        <f>N20+O20</f>
        <v>0</v>
      </c>
    </row>
    <row r="21" spans="1:16">
      <c r="A21" s="14" t="s">
        <v>33</v>
      </c>
      <c r="B21" s="14"/>
      <c r="C21" s="45">
        <v>113972.67</v>
      </c>
      <c r="D21" s="45"/>
      <c r="E21" s="45"/>
      <c r="F21" s="45">
        <f>C21+D21</f>
        <v>113972.67</v>
      </c>
      <c r="G21" s="45"/>
      <c r="H21" s="50">
        <f>F21+G21</f>
        <v>113972.67</v>
      </c>
      <c r="I21" s="50"/>
      <c r="J21" s="50">
        <f>H21+I21</f>
        <v>113972.67</v>
      </c>
      <c r="K21" s="50"/>
      <c r="L21" s="50">
        <f>J21+K21</f>
        <v>113972.67</v>
      </c>
      <c r="M21" s="50"/>
      <c r="N21" s="50">
        <f>L21+M21</f>
        <v>113972.67</v>
      </c>
      <c r="O21" s="164"/>
      <c r="P21" s="164">
        <f>N21+O21</f>
        <v>113972.67</v>
      </c>
    </row>
    <row r="22" spans="1:16">
      <c r="A22" s="14" t="s">
        <v>232</v>
      </c>
      <c r="B22" s="51" t="s">
        <v>233</v>
      </c>
      <c r="C22" s="45">
        <v>32416</v>
      </c>
      <c r="D22" s="45"/>
      <c r="E22" s="45"/>
      <c r="F22" s="45">
        <f>C22+D22</f>
        <v>32416</v>
      </c>
      <c r="G22" s="45">
        <v>-26982.8</v>
      </c>
      <c r="H22" s="50">
        <f>F22+G22</f>
        <v>5433.2000000000007</v>
      </c>
      <c r="I22" s="50"/>
      <c r="J22" s="50">
        <f>H22+I22</f>
        <v>5433.2000000000007</v>
      </c>
      <c r="K22" s="50"/>
      <c r="L22" s="50">
        <f>J22+K22</f>
        <v>5433.2000000000007</v>
      </c>
      <c r="M22" s="50">
        <v>-5433.2</v>
      </c>
      <c r="N22" s="50">
        <f>L22+M22</f>
        <v>0</v>
      </c>
      <c r="O22" s="164"/>
      <c r="P22" s="164">
        <f>N22+O22</f>
        <v>0</v>
      </c>
    </row>
    <row r="23" spans="1:16">
      <c r="A23" s="14" t="s">
        <v>234</v>
      </c>
      <c r="B23" s="51" t="s">
        <v>233</v>
      </c>
      <c r="C23" s="45">
        <v>14030</v>
      </c>
      <c r="D23" s="45"/>
      <c r="E23" s="45"/>
      <c r="F23" s="45">
        <f>C23+D23</f>
        <v>14030</v>
      </c>
      <c r="G23" s="45"/>
      <c r="H23" s="50">
        <f>F23+G23</f>
        <v>14030</v>
      </c>
      <c r="I23" s="50">
        <v>-14030</v>
      </c>
      <c r="J23" s="50">
        <f>H23+I23</f>
        <v>0</v>
      </c>
      <c r="K23" s="50"/>
      <c r="L23" s="50">
        <f>J23+K23</f>
        <v>0</v>
      </c>
      <c r="M23" s="50"/>
      <c r="N23" s="50">
        <f>L23+M23</f>
        <v>0</v>
      </c>
      <c r="O23" s="164"/>
      <c r="P23" s="164">
        <f>N23+O23</f>
        <v>0</v>
      </c>
    </row>
    <row r="24" spans="1:16">
      <c r="A24" s="14" t="s">
        <v>235</v>
      </c>
      <c r="B24" s="51" t="s">
        <v>236</v>
      </c>
      <c r="C24" s="45">
        <f>21285-21285</f>
        <v>0</v>
      </c>
      <c r="D24" s="45"/>
      <c r="E24" s="45"/>
      <c r="F24" s="45">
        <f>C24+D24</f>
        <v>0</v>
      </c>
      <c r="G24" s="45"/>
      <c r="H24" s="50">
        <f>F24+G24</f>
        <v>0</v>
      </c>
      <c r="I24" s="50"/>
      <c r="J24" s="50">
        <f>H24+I24</f>
        <v>0</v>
      </c>
      <c r="K24" s="50"/>
      <c r="L24" s="50">
        <f>J24+K24</f>
        <v>0</v>
      </c>
      <c r="M24" s="50"/>
      <c r="N24" s="50">
        <f>L24+M24</f>
        <v>0</v>
      </c>
      <c r="O24" s="164"/>
      <c r="P24" s="164">
        <f>N24+O24</f>
        <v>0</v>
      </c>
    </row>
    <row r="25" spans="1:16">
      <c r="A25" s="14" t="s">
        <v>237</v>
      </c>
      <c r="B25" s="51" t="s">
        <v>236</v>
      </c>
      <c r="C25" s="45">
        <v>25150</v>
      </c>
      <c r="D25" s="45"/>
      <c r="E25" s="45"/>
      <c r="F25" s="45">
        <f>C25+D25</f>
        <v>25150</v>
      </c>
      <c r="G25" s="45"/>
      <c r="H25" s="50">
        <f>F25+G25</f>
        <v>25150</v>
      </c>
      <c r="I25" s="50"/>
      <c r="J25" s="50">
        <f>H25+I25</f>
        <v>25150</v>
      </c>
      <c r="K25" s="50"/>
      <c r="L25" s="50">
        <f>J25+K25</f>
        <v>25150</v>
      </c>
      <c r="M25" s="50">
        <v>-25150</v>
      </c>
      <c r="N25" s="50">
        <f>L25+M25</f>
        <v>0</v>
      </c>
      <c r="O25" s="164"/>
      <c r="P25" s="164">
        <f>N25+O25</f>
        <v>0</v>
      </c>
    </row>
    <row r="26" spans="1:16">
      <c r="A26" s="14" t="s">
        <v>34</v>
      </c>
      <c r="B26" s="51" t="s">
        <v>238</v>
      </c>
      <c r="C26" s="45"/>
      <c r="D26" s="45"/>
      <c r="E26" s="45">
        <v>31296</v>
      </c>
      <c r="F26" s="45">
        <f>C26+E26</f>
        <v>31296</v>
      </c>
      <c r="G26" s="45"/>
      <c r="H26" s="50">
        <f>F26+G26</f>
        <v>31296</v>
      </c>
      <c r="I26" s="50"/>
      <c r="J26" s="50">
        <f>H26+I26</f>
        <v>31296</v>
      </c>
      <c r="K26" s="50"/>
      <c r="L26" s="50">
        <f>J26+K26</f>
        <v>31296</v>
      </c>
      <c r="M26" s="50"/>
      <c r="N26" s="50">
        <f>L26+M26</f>
        <v>31296</v>
      </c>
      <c r="O26" s="164"/>
      <c r="P26" s="164">
        <f>N26+O26</f>
        <v>31296</v>
      </c>
    </row>
    <row r="27" spans="1:16">
      <c r="A27" s="14" t="s">
        <v>35</v>
      </c>
      <c r="B27" s="51" t="s">
        <v>238</v>
      </c>
      <c r="C27" s="45"/>
      <c r="D27" s="45"/>
      <c r="E27" s="45">
        <v>18650</v>
      </c>
      <c r="F27" s="45">
        <f>C27+E27</f>
        <v>18650</v>
      </c>
      <c r="G27" s="45"/>
      <c r="H27" s="50">
        <f>F27+G27</f>
        <v>18650</v>
      </c>
      <c r="I27" s="50"/>
      <c r="J27" s="50">
        <f>H27+I27</f>
        <v>18650</v>
      </c>
      <c r="K27" s="50"/>
      <c r="L27" s="50">
        <f>J27+K27</f>
        <v>18650</v>
      </c>
      <c r="M27" s="50"/>
      <c r="N27" s="50">
        <f>L27+M27</f>
        <v>18650</v>
      </c>
      <c r="O27" s="164"/>
      <c r="P27" s="164">
        <f>N27+O27</f>
        <v>18650</v>
      </c>
    </row>
    <row r="28" spans="1:16">
      <c r="A28" s="14"/>
      <c r="B28" s="14"/>
      <c r="C28" s="45"/>
      <c r="D28" s="45"/>
      <c r="E28" s="45"/>
      <c r="F28" s="45"/>
      <c r="G28" s="45"/>
      <c r="H28" s="14"/>
      <c r="I28" s="14"/>
      <c r="J28" s="14"/>
      <c r="K28" s="14"/>
      <c r="L28" s="14"/>
      <c r="M28" s="14"/>
      <c r="N28" s="14"/>
      <c r="O28" s="164"/>
      <c r="P28" s="164"/>
    </row>
    <row r="29" spans="1:16" ht="15" thickBot="1">
      <c r="A29" s="14"/>
      <c r="B29" s="14"/>
      <c r="C29" s="52">
        <f>SUM(C6:C28)</f>
        <v>444838.35000000003</v>
      </c>
      <c r="D29" s="52">
        <f>SUM(D6:D28)</f>
        <v>-47004.35</v>
      </c>
      <c r="E29" s="52">
        <f>SUM(E6:E28)</f>
        <v>49946</v>
      </c>
      <c r="F29" s="52">
        <f>SUM(F6:F28)</f>
        <v>447780</v>
      </c>
      <c r="G29" s="52">
        <f>SUM(G6:G28)</f>
        <v>-119776.13</v>
      </c>
      <c r="H29" s="52">
        <f>SUM(H6:H28)</f>
        <v>328003.87</v>
      </c>
      <c r="I29" s="52">
        <f>SUM(I6:I28)</f>
        <v>-24772</v>
      </c>
      <c r="J29" s="52">
        <f>SUM(J6:J28)</f>
        <v>303231.87</v>
      </c>
      <c r="K29" s="52">
        <f>SUM(K6:K28)</f>
        <v>-24682.440000000002</v>
      </c>
      <c r="L29" s="52">
        <f>SUM(L6:L28)</f>
        <v>278549.43</v>
      </c>
      <c r="M29" s="52">
        <f>SUM(M6:M28)</f>
        <v>-84415.6</v>
      </c>
      <c r="N29" s="166">
        <f>SUM(N6:N28)</f>
        <v>194133.83</v>
      </c>
      <c r="O29" s="165">
        <f>SUM(O6:O28)</f>
        <v>0</v>
      </c>
      <c r="P29" s="165">
        <f>SUM(P6:P28)</f>
        <v>194133.83</v>
      </c>
    </row>
    <row r="30" spans="1:15" ht="15" thickTop="1">
      <c r="A30" s="14"/>
      <c r="B30" s="14"/>
      <c r="C30" s="45"/>
      <c r="D30" s="45"/>
      <c r="E30" s="45"/>
      <c r="F30" s="45"/>
      <c r="G30" s="45"/>
      <c r="H30" s="14"/>
      <c r="I30" s="14"/>
      <c r="J30" s="14"/>
      <c r="K30" s="14"/>
      <c r="L30" s="14"/>
      <c r="M30" s="14"/>
      <c r="N30" s="14"/>
      <c r="O30" s="14"/>
    </row>
  </sheetData>
  <pageMargins left="0.7" right="0.7" top="0.75" bottom="0.75" header="0.3" footer="0.3"/>
  <headerFooter scaleWithDoc="1" alignWithMargins="0" differentFirst="0" differentOddEven="0"/>
  <legacyDrawing r:id="rId1"/>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7"/>
  <sheetViews>
    <sheetView view="normal" workbookViewId="0">
      <selection pane="topLeft" activeCell="F19" sqref="F19"/>
    </sheetView>
  </sheetViews>
  <sheetFormatPr defaultRowHeight="14.4"/>
  <cols>
    <col min="1" max="1" width="34.41796875" customWidth="1"/>
    <col min="2" max="2" width="20.140625" customWidth="1"/>
    <col min="3" max="3" width="13.84765625" customWidth="1"/>
    <col min="4" max="4" width="21.7109375" customWidth="1"/>
    <col min="5" max="5" width="14" customWidth="1"/>
    <col min="6" max="6" width="18.140625" customWidth="1"/>
    <col min="7" max="7" width="96.84765625" customWidth="1"/>
  </cols>
  <sheetData>
    <row r="1" spans="1:7">
      <c r="A1" s="31"/>
      <c r="B1" s="31"/>
      <c r="C1" s="31"/>
      <c r="D1" s="31"/>
      <c r="E1" s="31"/>
      <c r="F1" s="31"/>
      <c r="G1" s="31"/>
    </row>
    <row r="2" spans="1:7">
      <c r="A2" s="31" t="s">
        <v>44</v>
      </c>
      <c r="B2" s="31" t="s">
        <v>160</v>
      </c>
      <c r="C2" s="31" t="s">
        <v>45</v>
      </c>
      <c r="D2" s="31" t="s">
        <v>161</v>
      </c>
      <c r="E2" s="31" t="s">
        <v>46</v>
      </c>
      <c r="F2" s="31" t="s">
        <v>162</v>
      </c>
      <c r="G2" s="31" t="s">
        <v>157</v>
      </c>
    </row>
    <row r="3" spans="1:7">
      <c r="A3" s="31" t="s">
        <v>163</v>
      </c>
      <c r="B3" s="31" t="s">
        <v>164</v>
      </c>
      <c r="C3" s="32">
        <v>44882</v>
      </c>
      <c r="D3" s="31" t="s">
        <v>165</v>
      </c>
      <c r="E3" s="33">
        <v>600</v>
      </c>
      <c r="F3" s="34">
        <v>44931</v>
      </c>
      <c r="G3" s="35" t="s">
        <v>166</v>
      </c>
    </row>
    <row r="4" spans="1:7">
      <c r="A4" s="31"/>
      <c r="B4" s="31"/>
      <c r="C4" s="31"/>
      <c r="D4" s="31"/>
      <c r="E4" s="31"/>
      <c r="F4" s="31"/>
      <c r="G4" s="31"/>
    </row>
    <row r="5" spans="1:7">
      <c r="A5" s="31"/>
      <c r="B5" s="31"/>
      <c r="C5" s="31"/>
      <c r="D5" s="31"/>
      <c r="E5" s="31"/>
      <c r="F5" s="31"/>
      <c r="G5" s="31"/>
    </row>
    <row r="6" spans="1:7">
      <c r="A6" s="31"/>
      <c r="B6" s="31"/>
      <c r="C6" s="31"/>
      <c r="D6" s="31"/>
      <c r="E6" s="31"/>
      <c r="F6" s="31"/>
      <c r="G6" s="31"/>
    </row>
    <row r="7" spans="1:7">
      <c r="A7" s="31" t="s">
        <v>36</v>
      </c>
      <c r="B7" s="31"/>
      <c r="C7" s="31"/>
      <c r="D7" s="31"/>
      <c r="E7" s="36">
        <f>SUM(E3:E6)</f>
        <v>600</v>
      </c>
      <c r="F7" s="31"/>
      <c r="G7" s="31"/>
    </row>
  </sheetData>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B13"/>
  <sheetViews>
    <sheetView view="normal" workbookViewId="0">
      <selection pane="topLeft" activeCell="I9" sqref="I9"/>
    </sheetView>
  </sheetViews>
  <sheetFormatPr defaultRowHeight="14.4"/>
  <cols>
    <col min="1" max="1" width="38.27734375" customWidth="1"/>
    <col min="2" max="2" width="16.140625" customWidth="1"/>
  </cols>
  <sheetData>
    <row r="2" spans="1:2" ht="166.5" customHeight="1">
      <c r="A2" s="17" t="s">
        <v>22</v>
      </c>
      <c r="B2" s="17" t="s">
        <v>159</v>
      </c>
    </row>
    <row r="3" spans="1:2">
      <c r="A3" s="17"/>
      <c r="B3" s="17"/>
    </row>
    <row r="4" spans="1:2">
      <c r="A4" s="14" t="s">
        <v>27</v>
      </c>
      <c r="B4" s="14"/>
    </row>
    <row r="5" spans="1:2" ht="28.8">
      <c r="A5" s="14" t="s">
        <v>28</v>
      </c>
      <c r="B5" s="17" t="s">
        <v>483</v>
      </c>
    </row>
    <row r="6" spans="1:2">
      <c r="A6" s="15" t="s">
        <v>29</v>
      </c>
      <c r="B6" s="18">
        <v>1277.49</v>
      </c>
    </row>
    <row r="7" spans="1:2">
      <c r="A7" s="15" t="s">
        <v>30</v>
      </c>
      <c r="B7" s="18">
        <v>8392</v>
      </c>
    </row>
    <row r="8" spans="1:2">
      <c r="A8" s="15" t="s">
        <v>31</v>
      </c>
      <c r="B8" s="18">
        <v>20545.47</v>
      </c>
    </row>
    <row r="9" spans="1:2">
      <c r="A9" s="15" t="s">
        <v>32</v>
      </c>
      <c r="B9" s="18">
        <v>0.2</v>
      </c>
    </row>
    <row r="10" spans="1:2">
      <c r="A10" s="15" t="s">
        <v>33</v>
      </c>
      <c r="B10" s="18">
        <v>113972.67</v>
      </c>
    </row>
    <row r="11" spans="1:2">
      <c r="A11" s="15" t="s">
        <v>34</v>
      </c>
      <c r="B11" s="18">
        <v>31296</v>
      </c>
    </row>
    <row r="12" spans="1:2" ht="28.8">
      <c r="A12" s="15" t="s">
        <v>35</v>
      </c>
      <c r="B12" s="18">
        <v>18650</v>
      </c>
    </row>
    <row r="13" spans="1:2">
      <c r="A13" s="11" t="s">
        <v>36</v>
      </c>
      <c r="B13" s="19">
        <f>SUM(B6:B12)</f>
        <v>194133.83</v>
      </c>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Stuart Pontin</cp:lastModifiedBy>
  <dcterms:created xsi:type="dcterms:W3CDTF">2021-08-10T08:43:47Z</dcterms:created>
  <dcterms:modified xsi:type="dcterms:W3CDTF">2024-12-12T12:35:41Z</dcterms:modified>
  <dc:subject/>
  <cp:lastPrinted>2023-07-19T13:07:23Z</cp:lastPrinted>
  <dc:title>South Norfolk S106 Infrastructure Funding Statement 2023 - 2024</dc:title>
</cp:coreProperties>
</file>

<file path=docProps/custom.xml><?xml version="1.0" encoding="utf-8"?>
<Properties xmlns:vt="http://schemas.openxmlformats.org/officeDocument/2006/docPropsVTypes" xmlns="http://schemas.openxmlformats.org/officeDocument/2006/custom-properties"/>
</file>